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ERC\Documents\Grants Team\3 percent admin cap\"/>
    </mc:Choice>
  </mc:AlternateContent>
  <bookViews>
    <workbookView xWindow="0" yWindow="0" windowWidth="12800" windowHeight="8000"/>
  </bookViews>
  <sheets>
    <sheet name="Template" sheetId="8" r:id="rId1"/>
    <sheet name="Example 1" sheetId="9" r:id="rId2"/>
    <sheet name="Example 2" sheetId="10" r:id="rId3"/>
    <sheet name="calculation of factor" sheetId="2" r:id="rId4"/>
  </sheets>
  <definedNames>
    <definedName name="_xlnm.Print_Area" localSheetId="1">'Example 1'!$A$1:$G$39</definedName>
    <definedName name="_xlnm.Print_Area" localSheetId="2">'Example 2'!$A$1:$G$39</definedName>
    <definedName name="_xlnm.Print_Area" localSheetId="0">Template!$A$1:$G$39</definedName>
  </definedNames>
  <calcPr calcId="152511" iterateDelta="0"/>
</workbook>
</file>

<file path=xl/calcChain.xml><?xml version="1.0" encoding="utf-8"?>
<calcChain xmlns="http://schemas.openxmlformats.org/spreadsheetml/2006/main">
  <c r="G15" i="8" l="1"/>
  <c r="G12" i="8"/>
  <c r="D23" i="10" l="1"/>
  <c r="D26" i="10" s="1"/>
  <c r="C15" i="10" s="1"/>
  <c r="C16" i="10" s="1"/>
  <c r="D23" i="9"/>
  <c r="D28" i="9" s="1"/>
  <c r="G20" i="10"/>
  <c r="G14" i="10"/>
  <c r="G13" i="10"/>
  <c r="G11" i="10"/>
  <c r="G10" i="10"/>
  <c r="G9" i="10"/>
  <c r="G8" i="10"/>
  <c r="G7" i="10"/>
  <c r="G6" i="10"/>
  <c r="G20" i="9"/>
  <c r="G14" i="9"/>
  <c r="G13" i="9"/>
  <c r="G11" i="9"/>
  <c r="G10" i="9"/>
  <c r="G9" i="9"/>
  <c r="G8" i="9"/>
  <c r="G7" i="9"/>
  <c r="G6" i="9"/>
  <c r="D28" i="8"/>
  <c r="D26" i="8"/>
  <c r="D24" i="8"/>
  <c r="D28" i="10" l="1"/>
  <c r="D24" i="10"/>
  <c r="D24" i="9"/>
  <c r="D26" i="9"/>
  <c r="C15" i="9" s="1"/>
  <c r="C16" i="9" s="1"/>
  <c r="D32" i="9" s="1"/>
  <c r="D34" i="9" s="1"/>
  <c r="C17" i="9" s="1"/>
  <c r="G17" i="9" s="1"/>
  <c r="G16" i="10"/>
  <c r="D32" i="10"/>
  <c r="D34" i="10" s="1"/>
  <c r="C17" i="10" l="1"/>
  <c r="C18" i="10" s="1"/>
  <c r="G16" i="9"/>
  <c r="C18" i="9"/>
  <c r="G20" i="8"/>
  <c r="G14" i="8"/>
  <c r="G13" i="8"/>
  <c r="G11" i="8"/>
  <c r="G10" i="8"/>
  <c r="G9" i="8"/>
  <c r="G8" i="8"/>
  <c r="G7" i="8"/>
  <c r="G6" i="8"/>
  <c r="G17" i="10" l="1"/>
  <c r="D37" i="10"/>
  <c r="D38" i="10" s="1"/>
  <c r="G18" i="10"/>
  <c r="G18" i="9"/>
  <c r="D37" i="9"/>
  <c r="D38" i="9" s="1"/>
  <c r="C15" i="8"/>
  <c r="C16" i="8" s="1"/>
  <c r="G16" i="8" s="1"/>
  <c r="D32" i="8" l="1"/>
  <c r="D34" i="8" s="1"/>
  <c r="C17" i="8" s="1"/>
  <c r="G17" i="8" s="1"/>
  <c r="C18" i="8"/>
  <c r="G18" i="8" l="1"/>
  <c r="D37" i="8"/>
  <c r="D38" i="8" s="1"/>
  <c r="AE19" i="2"/>
  <c r="AB15" i="2"/>
  <c r="AB17" i="2"/>
  <c r="AA15" i="2"/>
  <c r="AE14" i="2"/>
  <c r="AE13" i="2"/>
  <c r="AE12" i="2"/>
  <c r="AE11" i="2"/>
  <c r="AE10" i="2"/>
  <c r="AE9" i="2"/>
  <c r="AE8" i="2"/>
  <c r="AE7" i="2"/>
  <c r="W19" i="2"/>
  <c r="T15" i="2"/>
  <c r="T17" i="2"/>
  <c r="S15" i="2"/>
  <c r="W15" i="2" s="1"/>
  <c r="W14" i="2"/>
  <c r="W13" i="2"/>
  <c r="W12" i="2"/>
  <c r="W11" i="2"/>
  <c r="W10" i="2"/>
  <c r="W9" i="2"/>
  <c r="W8" i="2"/>
  <c r="W7" i="2"/>
  <c r="O19" i="2"/>
  <c r="L15" i="2"/>
  <c r="L17" i="2" s="1"/>
  <c r="K15" i="2"/>
  <c r="O14" i="2"/>
  <c r="O13" i="2"/>
  <c r="O12" i="2"/>
  <c r="O11" i="2"/>
  <c r="O10" i="2"/>
  <c r="O9" i="2"/>
  <c r="O8" i="2"/>
  <c r="O7" i="2"/>
  <c r="D25" i="2"/>
  <c r="G19" i="2"/>
  <c r="G16" i="2"/>
  <c r="G14" i="2"/>
  <c r="G13" i="2"/>
  <c r="G12" i="2"/>
  <c r="G11" i="2"/>
  <c r="G10" i="2"/>
  <c r="G9" i="2"/>
  <c r="G8" i="2"/>
  <c r="G7" i="2"/>
  <c r="D15" i="2"/>
  <c r="D17" i="2" s="1"/>
  <c r="C15" i="2"/>
  <c r="C17" i="2" s="1"/>
  <c r="AE15" i="2"/>
  <c r="AB30" i="2"/>
  <c r="AB34" i="2"/>
  <c r="AB36" i="2" s="1"/>
  <c r="D23" i="2" l="1"/>
  <c r="D24" i="2" s="1"/>
  <c r="D26" i="2" s="1"/>
  <c r="K16" i="2" s="1"/>
  <c r="G17" i="2"/>
  <c r="G15" i="2"/>
  <c r="O15" i="2"/>
  <c r="K17" i="2" l="1"/>
  <c r="O16" i="2"/>
  <c r="L25" i="2"/>
  <c r="L23" i="2" l="1"/>
  <c r="L24" i="2" s="1"/>
  <c r="L26" i="2" s="1"/>
  <c r="S16" i="2" s="1"/>
  <c r="O17" i="2"/>
  <c r="T25" i="2" l="1"/>
  <c r="W16" i="2"/>
  <c r="S17" i="2"/>
  <c r="T23" i="2" l="1"/>
  <c r="T24" i="2" s="1"/>
  <c r="T26" i="2" s="1"/>
  <c r="AA16" i="2" s="1"/>
  <c r="W17" i="2"/>
  <c r="AA17" i="2" l="1"/>
  <c r="AE16" i="2"/>
  <c r="AB25" i="2"/>
  <c r="AE17" i="2" l="1"/>
  <c r="AB23" i="2"/>
  <c r="AB24" i="2" s="1"/>
  <c r="AB26" i="2" l="1"/>
  <c r="AB31" i="2"/>
  <c r="AB32" i="2" s="1"/>
</calcChain>
</file>

<file path=xl/sharedStrings.xml><?xml version="1.0" encoding="utf-8"?>
<sst xmlns="http://schemas.openxmlformats.org/spreadsheetml/2006/main" count="311" uniqueCount="84">
  <si>
    <t>SF424A</t>
  </si>
  <si>
    <t>CPRA/EPA Dupont (BA-164) Phase I</t>
  </si>
  <si>
    <t>Object Class categories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</si>
  <si>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</si>
  <si>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</si>
  <si>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</si>
  <si>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</si>
  <si>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</si>
  <si>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</si>
  <si>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</si>
  <si>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</si>
  <si>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</si>
  <si>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</si>
  <si>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</si>
  <si>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SECTION B - BUDGET CATEGORIES</t>
  </si>
  <si>
    <t>(1) Federal</t>
  </si>
  <si>
    <t>(2) State</t>
  </si>
  <si>
    <t>TOTAL</t>
  </si>
  <si>
    <t>Personnel</t>
  </si>
  <si>
    <t>Fringe Benefits</t>
  </si>
  <si>
    <t>Travel</t>
  </si>
  <si>
    <t>Supplies</t>
  </si>
  <si>
    <t>Contractual</t>
  </si>
  <si>
    <t>Construction</t>
  </si>
  <si>
    <t>Other</t>
  </si>
  <si>
    <t>Total Direct Charges (sum of 6a - 6h)</t>
  </si>
  <si>
    <t>Indirect Charges</t>
  </si>
  <si>
    <t>TOTALS (sum of 6i and 6j)</t>
  </si>
  <si>
    <t>Program Income</t>
  </si>
  <si>
    <t>GRANT PROGRAM, FUNCTION OR ACTIVITY</t>
  </si>
  <si>
    <t>3 % ADMINISTRATIVE COST CAP CALCULATION</t>
  </si>
  <si>
    <t>TOTAL FEDERAL PROJECT COST</t>
  </si>
  <si>
    <t>3 Percent calculation (x*3%)</t>
  </si>
  <si>
    <t>Total Indirect charges claimed</t>
  </si>
  <si>
    <t>Reduction to allowed indirect charges</t>
  </si>
  <si>
    <t>Reduction to Total Project allowed costs</t>
  </si>
  <si>
    <t>Analysis to derive Factor for indirect cost rate</t>
  </si>
  <si>
    <t>Total Direct Costs</t>
  </si>
  <si>
    <t>Total Allowed indirect costs</t>
  </si>
  <si>
    <t>indirect cost rate factor</t>
  </si>
  <si>
    <t>Total Indirect Costs</t>
  </si>
  <si>
    <t>Allowable indirect charges subject to the 3% cap</t>
  </si>
  <si>
    <t>Proof</t>
  </si>
  <si>
    <t>Total Cost</t>
  </si>
  <si>
    <t>3% administrative cap</t>
  </si>
  <si>
    <t>Equipment</t>
  </si>
  <si>
    <t>Pro-Forma Budget Template for 3% Administrative Cap Calculation</t>
  </si>
  <si>
    <t>Factor to apply to Total Direct Charges</t>
  </si>
  <si>
    <t>Rounded Factor to determine indirect costs</t>
  </si>
  <si>
    <t>Total Indirect charges claimed (30.2% of salary+fringe)</t>
  </si>
  <si>
    <t>Step 1</t>
  </si>
  <si>
    <t>Step 2</t>
  </si>
  <si>
    <t>Step 3</t>
  </si>
  <si>
    <t>Step 4</t>
  </si>
  <si>
    <t>Step 5</t>
  </si>
  <si>
    <t>TOTAL (sum of 6i and 6j)</t>
  </si>
  <si>
    <t>Total Direct Costs plus Facilities Indirect Costs not subject to the 3% Cap (sum of 6a - 6h(1))</t>
  </si>
  <si>
    <t>Allowed Indirect Charges (enter the lesser of "allowable indirect costs subject to the 3% cap" or the indirect costs for administrative costs based on the NICRA)</t>
  </si>
  <si>
    <t>Other: Indirect Costs for facilities (not subject to the 3% Cap)</t>
  </si>
  <si>
    <t>INDIRECT COSTS FOR ADMINISTRATIVE CHARGES per the NICRA</t>
  </si>
  <si>
    <t>Enter the Percent of the NICRA associated with administrative indirect costs</t>
  </si>
  <si>
    <t>Enter the Percent of the NICRA associated with facilities indirect costs</t>
  </si>
  <si>
    <t xml:space="preserve"> (see §200.57 and §200.414 for definition of Facilities and Administrative (F&amp;A) costs)</t>
  </si>
  <si>
    <t>Total Direct Charges (from line 6i)</t>
  </si>
  <si>
    <t xml:space="preserve">Contractual </t>
  </si>
  <si>
    <t>Subrecipients</t>
  </si>
  <si>
    <t>6a</t>
  </si>
  <si>
    <t>6b</t>
  </si>
  <si>
    <t>6c</t>
  </si>
  <si>
    <t>6d</t>
  </si>
  <si>
    <t>6e</t>
  </si>
  <si>
    <t>6f(1)</t>
  </si>
  <si>
    <t>6f(2)</t>
  </si>
  <si>
    <t>6g</t>
  </si>
  <si>
    <t>6h</t>
  </si>
  <si>
    <t>6h(1)</t>
  </si>
  <si>
    <t>6i</t>
  </si>
  <si>
    <t>6j</t>
  </si>
  <si>
    <t>6k</t>
  </si>
  <si>
    <r>
      <t xml:space="preserve">INDIRECT COSTS FOR ADMINISTRATIVE CHARGES per the NICRA  </t>
    </r>
    <r>
      <rPr>
        <i/>
        <sz val="9"/>
        <color theme="1"/>
        <rFont val="Calibri"/>
        <family val="2"/>
        <scheme val="minor"/>
      </rPr>
      <t xml:space="preserve"> (D27*D23)</t>
    </r>
  </si>
  <si>
    <r>
      <t xml:space="preserve">INDIRECT COSTS FOR FACILITIES CHARGES per the NICRA   </t>
    </r>
    <r>
      <rPr>
        <i/>
        <sz val="9"/>
        <color theme="1"/>
        <rFont val="Calibri"/>
        <family val="2"/>
        <scheme val="minor"/>
      </rPr>
      <t>(D25*D23)</t>
    </r>
  </si>
  <si>
    <r>
      <t xml:space="preserve">TOTAL CALCULATED INDIRECT COSTS under the NICRA  </t>
    </r>
    <r>
      <rPr>
        <i/>
        <sz val="9"/>
        <color theme="1"/>
        <rFont val="Calibri"/>
        <family val="2"/>
        <scheme val="minor"/>
      </rPr>
      <t>(D22*D23)</t>
    </r>
  </si>
  <si>
    <t>Enter your Negotiated Indirect Cost Rate</t>
  </si>
  <si>
    <t>Enter the allocation base for this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</si>
</sst>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00000_);_(* \(#,##0.000000000\);_(* &quot;-&quot;??_);_(@_)"/>
    <numFmt numFmtId="166" formatCode="#,##0.0000000_);\(#,##0.0000000\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u/>
      <sz val="11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1" applyNumberFormat="1" applyFont="1" applyBorder="1"/>
    <xf numFmtId="164" fontId="0" fillId="0" borderId="0" xfId="0" applyNumberFormat="1"/>
    <xf numFmtId="9" fontId="0" fillId="0" borderId="0" xfId="2" applyFont="1"/>
    <xf numFmtId="165" fontId="0" fillId="0" borderId="0" xfId="0" applyNumberFormat="1"/>
    <xf numFmtId="43" fontId="0" fillId="0" borderId="1" xfId="1" applyNumberFormat="1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Fill="1" applyBorder="1"/>
    <xf numFmtId="0" fontId="0" fillId="0" borderId="1" xfId="0" applyBorder="1" applyAlignment="1">
      <alignment wrapText="1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0" fillId="0" borderId="6" xfId="0" applyFont="1" applyBorder="1"/>
    <xf numFmtId="3" fontId="0" fillId="0" borderId="0" xfId="0" applyNumberFormat="1"/>
    <xf numFmtId="166" fontId="2" fillId="0" borderId="0" xfId="0" applyNumberFormat="1" applyFont="1"/>
    <xf numFmtId="0" fontId="0" fillId="0" borderId="0" xfId="0" applyBorder="1"/>
    <xf numFmtId="164" fontId="0" fillId="0" borderId="0" xfId="1" applyNumberFormat="1" applyFont="1" applyBorder="1"/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0" fillId="0" borderId="8" xfId="1" applyNumberFormat="1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7" fontId="3" fillId="0" borderId="8" xfId="2" applyNumberFormat="1" applyFont="1" applyBorder="1" applyAlignment="1">
      <alignment vertic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6" xfId="1" applyNumberFormat="1" applyFont="1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1" applyNumberFormat="1" applyFont="1" applyBorder="1"/>
    <xf numFmtId="0" fontId="0" fillId="0" borderId="17" xfId="0" applyBorder="1"/>
    <xf numFmtId="164" fontId="0" fillId="0" borderId="16" xfId="1" applyNumberFormat="1" applyFont="1" applyBorder="1"/>
    <xf numFmtId="0" fontId="0" fillId="0" borderId="23" xfId="0" applyBorder="1"/>
    <xf numFmtId="0" fontId="4" fillId="0" borderId="15" xfId="0" applyFont="1" applyBorder="1" applyAlignment="1">
      <alignment vertical="top"/>
    </xf>
    <xf numFmtId="0" fontId="0" fillId="0" borderId="24" xfId="0" applyBorder="1"/>
    <xf numFmtId="0" fontId="0" fillId="0" borderId="25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0" xfId="1" applyNumberFormat="1" applyFont="1" applyBorder="1"/>
    <xf numFmtId="164" fontId="2" fillId="0" borderId="11" xfId="1" applyNumberFormat="1" applyFont="1" applyBorder="1" applyAlignment="1">
      <alignment vertical="center"/>
    </xf>
    <xf numFmtId="164" fontId="0" fillId="0" borderId="10" xfId="0" applyNumberFormat="1" applyFont="1" applyBorder="1"/>
    <xf numFmtId="9" fontId="1" fillId="0" borderId="10" xfId="2" applyFont="1" applyBorder="1"/>
    <xf numFmtId="164" fontId="2" fillId="0" borderId="11" xfId="1" applyNumberFormat="1" applyFont="1" applyBorder="1"/>
    <xf numFmtId="0" fontId="3" fillId="0" borderId="9" xfId="0" applyFont="1" applyBorder="1"/>
    <xf numFmtId="164" fontId="3" fillId="0" borderId="10" xfId="0" applyNumberFormat="1" applyFont="1" applyBorder="1"/>
    <xf numFmtId="164" fontId="3" fillId="0" borderId="11" xfId="1" applyNumberFormat="1" applyFont="1" applyBorder="1"/>
    <xf numFmtId="0" fontId="0" fillId="0" borderId="26" xfId="0" applyBorder="1"/>
    <xf numFmtId="0" fontId="2" fillId="0" borderId="7" xfId="0" applyFont="1" applyBorder="1" applyAlignment="1">
      <alignment vertical="center"/>
    </xf>
    <xf numFmtId="164" fontId="0" fillId="0" borderId="11" xfId="1" applyNumberFormat="1" applyFont="1" applyBorder="1"/>
    <xf numFmtId="10" fontId="0" fillId="0" borderId="9" xfId="2" applyNumberFormat="1" applyFont="1" applyBorder="1"/>
    <xf numFmtId="10" fontId="0" fillId="0" borderId="10" xfId="2" applyNumberFormat="1" applyFont="1" applyBorder="1"/>
    <xf numFmtId="10" fontId="0" fillId="0" borderId="0" xfId="0" applyNumberFormat="1"/>
    <xf numFmtId="164" fontId="1" fillId="0" borderId="11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Font="1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28</xdr:row>
      <xdr:rowOff>53975</xdr:rowOff>
    </xdr:from>
    <xdr:to>
      <xdr:col>6</xdr:col>
      <xdr:colOff>736600</xdr:colOff>
      <xdr:row>32</xdr:row>
      <xdr:rowOff>69850</xdr:rowOff>
    </xdr:to>
    <xdr:sp macro="" textlink="">
      <xdr:nvSpPr>
        <xdr:cNvPr id="2" name="TextBox 1"/>
        <xdr:cNvSpPr txBox="1"/>
      </xdr:nvSpPr>
      <xdr:spPr>
        <a:xfrm>
          <a:off x="6870700" y="5845175"/>
          <a:ext cx="1631950" cy="78422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i="1"/>
            <a:t>The lesser</a:t>
          </a:r>
          <a:r>
            <a:rPr lang="en-US" sz="1200" i="1" baseline="0"/>
            <a:t> of these values is entered automatically on line 6j above.  </a:t>
          </a:r>
          <a:endParaRPr lang="en-US" sz="1200" i="1"/>
        </a:p>
      </xdr:txBody>
    </xdr:sp>
    <xdr:clientData/>
  </xdr:twoCellAnchor>
  <xdr:twoCellAnchor>
    <xdr:from>
      <xdr:col>3</xdr:col>
      <xdr:colOff>736600</xdr:colOff>
      <xdr:row>27</xdr:row>
      <xdr:rowOff>139700</xdr:rowOff>
    </xdr:from>
    <xdr:to>
      <xdr:col>4</xdr:col>
      <xdr:colOff>539750</xdr:colOff>
      <xdr:row>30</xdr:row>
      <xdr:rowOff>14288</xdr:rowOff>
    </xdr:to>
    <xdr:cxnSp macro="">
      <xdr:nvCxnSpPr>
        <xdr:cNvPr id="3" name="Elbow Connector 2"/>
        <xdr:cNvCxnSpPr/>
      </xdr:nvCxnSpPr>
      <xdr:spPr>
        <a:xfrm rot="10800000">
          <a:off x="6464300" y="5867400"/>
          <a:ext cx="552450" cy="554038"/>
        </a:xfrm>
        <a:prstGeom prst="bentConnector3">
          <a:avLst>
            <a:gd name="adj1" fmla="val 50000"/>
          </a:avLst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30</xdr:row>
      <xdr:rowOff>19051</xdr:rowOff>
    </xdr:from>
    <xdr:to>
      <xdr:col>4</xdr:col>
      <xdr:colOff>260351</xdr:colOff>
      <xdr:row>33</xdr:row>
      <xdr:rowOff>107953</xdr:rowOff>
    </xdr:to>
    <xdr:cxnSp macro="">
      <xdr:nvCxnSpPr>
        <xdr:cNvPr id="4" name="Elbow Connector 3"/>
        <xdr:cNvCxnSpPr/>
      </xdr:nvCxnSpPr>
      <xdr:spPr>
        <a:xfrm rot="5400000">
          <a:off x="6183312" y="6437314"/>
          <a:ext cx="552452" cy="276226"/>
        </a:xfrm>
        <a:prstGeom prst="bentConnector3">
          <a:avLst>
            <a:gd name="adj1" fmla="val 10172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317500</xdr:colOff>
      <xdr:row>24</xdr:row>
      <xdr:rowOff>82550</xdr:rowOff>
    </xdr:from>
    <xdr:ext cx="1860550" cy="436786"/>
    <xdr:sp macro="" textlink="">
      <xdr:nvSpPr>
        <xdr:cNvPr id="5" name="TextBox 4"/>
        <xdr:cNvSpPr txBox="1"/>
      </xdr:nvSpPr>
      <xdr:spPr>
        <a:xfrm>
          <a:off x="6794500" y="5257800"/>
          <a:ext cx="1860550" cy="436786"/>
        </a:xfrm>
        <a:prstGeom prst="rect">
          <a:avLst/>
        </a:prstGeom>
        <a:solidFill>
          <a:schemeClr val="lt1"/>
        </a:solidFill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i="1"/>
            <a:t>Will be entered automatically </a:t>
          </a:r>
        </a:p>
        <a:p>
          <a:r>
            <a:rPr lang="en-US" sz="1100" i="1"/>
            <a:t>on line 6h(1) above</a:t>
          </a:r>
        </a:p>
      </xdr:txBody>
    </xdr:sp>
    <xdr:clientData/>
  </xdr:oneCellAnchor>
  <xdr:twoCellAnchor>
    <xdr:from>
      <xdr:col>4</xdr:col>
      <xdr:colOff>19052</xdr:colOff>
      <xdr:row>25</xdr:row>
      <xdr:rowOff>116793</xdr:rowOff>
    </xdr:from>
    <xdr:to>
      <xdr:col>4</xdr:col>
      <xdr:colOff>317500</xdr:colOff>
      <xdr:row>25</xdr:row>
      <xdr:rowOff>120651</xdr:rowOff>
    </xdr:to>
    <xdr:cxnSp macro="">
      <xdr:nvCxnSpPr>
        <xdr:cNvPr id="6" name="Straight Arrow Connector 5"/>
        <xdr:cNvCxnSpPr>
          <a:stCxn id="5" idx="1"/>
        </xdr:cNvCxnSpPr>
      </xdr:nvCxnSpPr>
      <xdr:spPr>
        <a:xfrm flipH="1">
          <a:off x="6496052" y="5476193"/>
          <a:ext cx="298448" cy="3858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730250</xdr:colOff>
      <xdr:row>27</xdr:row>
      <xdr:rowOff>139700</xdr:rowOff>
    </xdr:from>
    <xdr:to>
      <xdr:col>4</xdr:col>
      <xdr:colOff>533400</xdr:colOff>
      <xdr:row>30</xdr:row>
      <xdr:rowOff>14288</xdr:rowOff>
    </xdr:to>
    <xdr:cxnSp macro="">
      <xdr:nvCxnSpPr>
        <xdr:cNvPr id="3" name="Elbow Connector 2"/>
        <xdr:cNvCxnSpPr/>
      </xdr:nvCxnSpPr>
      <xdr:spPr>
        <a:xfrm rot="10800000">
          <a:off x="6457950" y="5873750"/>
          <a:ext cx="552450" cy="617538"/>
        </a:xfrm>
        <a:prstGeom prst="bentConnector3">
          <a:avLst>
            <a:gd name="adj1" fmla="val 50000"/>
          </a:avLst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30</xdr:row>
      <xdr:rowOff>19051</xdr:rowOff>
    </xdr:from>
    <xdr:to>
      <xdr:col>4</xdr:col>
      <xdr:colOff>260351</xdr:colOff>
      <xdr:row>33</xdr:row>
      <xdr:rowOff>107953</xdr:rowOff>
    </xdr:to>
    <xdr:cxnSp macro="">
      <xdr:nvCxnSpPr>
        <xdr:cNvPr id="4" name="Elbow Connector 3"/>
        <xdr:cNvCxnSpPr/>
      </xdr:nvCxnSpPr>
      <xdr:spPr>
        <a:xfrm rot="5400000">
          <a:off x="6323012" y="6634164"/>
          <a:ext cx="552452" cy="276226"/>
        </a:xfrm>
        <a:prstGeom prst="bentConnector3">
          <a:avLst>
            <a:gd name="adj1" fmla="val 10172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317500</xdr:colOff>
      <xdr:row>24</xdr:row>
      <xdr:rowOff>57150</xdr:rowOff>
    </xdr:from>
    <xdr:ext cx="1860550" cy="436786"/>
    <xdr:sp macro="" textlink="">
      <xdr:nvSpPr>
        <xdr:cNvPr id="7" name="TextBox 6"/>
        <xdr:cNvSpPr txBox="1"/>
      </xdr:nvSpPr>
      <xdr:spPr>
        <a:xfrm>
          <a:off x="6794500" y="5232400"/>
          <a:ext cx="1860550" cy="436786"/>
        </a:xfrm>
        <a:prstGeom prst="rect">
          <a:avLst/>
        </a:prstGeom>
        <a:solidFill>
          <a:schemeClr val="lt1"/>
        </a:solidFill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i="1"/>
            <a:t>Will be entered automatically </a:t>
          </a:r>
        </a:p>
        <a:p>
          <a:r>
            <a:rPr lang="en-US" sz="1100" i="1"/>
            <a:t>on line 6h(1) above</a:t>
          </a:r>
        </a:p>
      </xdr:txBody>
    </xdr:sp>
    <xdr:clientData/>
  </xdr:oneCellAnchor>
  <xdr:twoCellAnchor>
    <xdr:from>
      <xdr:col>4</xdr:col>
      <xdr:colOff>0</xdr:colOff>
      <xdr:row>25</xdr:row>
      <xdr:rowOff>95250</xdr:rowOff>
    </xdr:from>
    <xdr:to>
      <xdr:col>4</xdr:col>
      <xdr:colOff>298448</xdr:colOff>
      <xdr:row>25</xdr:row>
      <xdr:rowOff>99108</xdr:rowOff>
    </xdr:to>
    <xdr:cxnSp macro="">
      <xdr:nvCxnSpPr>
        <xdr:cNvPr id="8" name="Straight Arrow Connector 7"/>
        <xdr:cNvCxnSpPr/>
      </xdr:nvCxnSpPr>
      <xdr:spPr>
        <a:xfrm flipH="1">
          <a:off x="6477000" y="5454650"/>
          <a:ext cx="298448" cy="3858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28</xdr:row>
      <xdr:rowOff>107950</xdr:rowOff>
    </xdr:from>
    <xdr:to>
      <xdr:col>6</xdr:col>
      <xdr:colOff>717550</xdr:colOff>
      <xdr:row>32</xdr:row>
      <xdr:rowOff>123825</xdr:rowOff>
    </xdr:to>
    <xdr:sp macro="" textlink="">
      <xdr:nvSpPr>
        <xdr:cNvPr id="9" name="TextBox 8"/>
        <xdr:cNvSpPr txBox="1"/>
      </xdr:nvSpPr>
      <xdr:spPr>
        <a:xfrm>
          <a:off x="6991350" y="6089650"/>
          <a:ext cx="1631950" cy="78422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i="1"/>
            <a:t>The lesser</a:t>
          </a:r>
          <a:r>
            <a:rPr lang="en-US" sz="1200" i="1" baseline="0"/>
            <a:t> of these values is entered automatically on line 6j above.  </a:t>
          </a:r>
          <a:endParaRPr lang="en-US" sz="12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28</xdr:row>
      <xdr:rowOff>53975</xdr:rowOff>
    </xdr:from>
    <xdr:to>
      <xdr:col>6</xdr:col>
      <xdr:colOff>736600</xdr:colOff>
      <xdr:row>32</xdr:row>
      <xdr:rowOff>69850</xdr:rowOff>
    </xdr:to>
    <xdr:sp macro="" textlink="">
      <xdr:nvSpPr>
        <xdr:cNvPr id="2" name="TextBox 1"/>
        <xdr:cNvSpPr txBox="1"/>
      </xdr:nvSpPr>
      <xdr:spPr>
        <a:xfrm>
          <a:off x="7010400" y="6042025"/>
          <a:ext cx="1631950" cy="78422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i="1"/>
            <a:t>The lesser</a:t>
          </a:r>
          <a:r>
            <a:rPr lang="en-US" sz="1200" i="1" baseline="0"/>
            <a:t> of these values is entered on line 6j above.  </a:t>
          </a:r>
          <a:endParaRPr lang="en-US" sz="1200" i="1"/>
        </a:p>
      </xdr:txBody>
    </xdr:sp>
    <xdr:clientData/>
  </xdr:twoCellAnchor>
  <xdr:twoCellAnchor>
    <xdr:from>
      <xdr:col>3</xdr:col>
      <xdr:colOff>730250</xdr:colOff>
      <xdr:row>27</xdr:row>
      <xdr:rowOff>139700</xdr:rowOff>
    </xdr:from>
    <xdr:to>
      <xdr:col>4</xdr:col>
      <xdr:colOff>533400</xdr:colOff>
      <xdr:row>30</xdr:row>
      <xdr:rowOff>14288</xdr:rowOff>
    </xdr:to>
    <xdr:cxnSp macro="">
      <xdr:nvCxnSpPr>
        <xdr:cNvPr id="3" name="Elbow Connector 2"/>
        <xdr:cNvCxnSpPr>
          <a:stCxn id="2" idx="1"/>
        </xdr:cNvCxnSpPr>
      </xdr:nvCxnSpPr>
      <xdr:spPr>
        <a:xfrm rot="10800000">
          <a:off x="6457950" y="5873750"/>
          <a:ext cx="552450" cy="617538"/>
        </a:xfrm>
        <a:prstGeom prst="bentConnector3">
          <a:avLst>
            <a:gd name="adj1" fmla="val 50000"/>
          </a:avLst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30</xdr:row>
      <xdr:rowOff>19051</xdr:rowOff>
    </xdr:from>
    <xdr:to>
      <xdr:col>4</xdr:col>
      <xdr:colOff>260351</xdr:colOff>
      <xdr:row>33</xdr:row>
      <xdr:rowOff>107953</xdr:rowOff>
    </xdr:to>
    <xdr:cxnSp macro="">
      <xdr:nvCxnSpPr>
        <xdr:cNvPr id="4" name="Elbow Connector 3"/>
        <xdr:cNvCxnSpPr/>
      </xdr:nvCxnSpPr>
      <xdr:spPr>
        <a:xfrm rot="5400000">
          <a:off x="6323012" y="6634164"/>
          <a:ext cx="552452" cy="276226"/>
        </a:xfrm>
        <a:prstGeom prst="bentConnector3">
          <a:avLst>
            <a:gd name="adj1" fmla="val 10172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558800</xdr:colOff>
      <xdr:row>24</xdr:row>
      <xdr:rowOff>146050</xdr:rowOff>
    </xdr:from>
    <xdr:ext cx="1614866" cy="264560"/>
    <xdr:sp macro="" textlink="">
      <xdr:nvSpPr>
        <xdr:cNvPr id="5" name="TextBox 4"/>
        <xdr:cNvSpPr txBox="1"/>
      </xdr:nvSpPr>
      <xdr:spPr>
        <a:xfrm>
          <a:off x="7035800" y="5327650"/>
          <a:ext cx="1614866" cy="264560"/>
        </a:xfrm>
        <a:prstGeom prst="rect">
          <a:avLst/>
        </a:prstGeom>
        <a:solidFill>
          <a:schemeClr val="lt1"/>
        </a:solidFill>
        <a:ln w="19050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i="1"/>
            <a:t>Enter on line 6h(1) above</a:t>
          </a:r>
        </a:p>
      </xdr:txBody>
    </xdr:sp>
    <xdr:clientData/>
  </xdr:oneCellAnchor>
  <xdr:twoCellAnchor>
    <xdr:from>
      <xdr:col>4</xdr:col>
      <xdr:colOff>0</xdr:colOff>
      <xdr:row>25</xdr:row>
      <xdr:rowOff>94180</xdr:rowOff>
    </xdr:from>
    <xdr:to>
      <xdr:col>4</xdr:col>
      <xdr:colOff>558800</xdr:colOff>
      <xdr:row>25</xdr:row>
      <xdr:rowOff>95250</xdr:rowOff>
    </xdr:to>
    <xdr:cxnSp macro="">
      <xdr:nvCxnSpPr>
        <xdr:cNvPr id="6" name="Straight Arrow Connector 5"/>
        <xdr:cNvCxnSpPr>
          <a:stCxn id="5" idx="1"/>
        </xdr:cNvCxnSpPr>
      </xdr:nvCxnSpPr>
      <xdr:spPr>
        <a:xfrm flipH="1">
          <a:off x="6477000" y="5459930"/>
          <a:ext cx="558800" cy="107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D38" sqref="D38"/>
    </sheetView>
  </sheetViews>
  <sheetFormatPr defaultRowHeight="14.5" x14ac:dyDescent="0.35"/>
  <cols>
    <col min="1" max="1" width="5.90625" bestFit="1" customWidth="1"/>
    <col min="2" max="2" width="64.08984375" customWidth="1"/>
    <col min="3" max="3" width="12" style="34" bestFit="1" customWidth="1"/>
    <col min="4" max="4" width="10.7265625" bestFit="1" customWidth="1"/>
    <col min="5" max="5" width="10.36328125" customWidth="1"/>
    <col min="6" max="6" width="10.08984375" customWidth="1"/>
    <col min="7" max="7" width="11" customWidth="1"/>
  </cols>
  <sheetData>
    <row r="1" spans="1:7" ht="29.5" customHeight="1" x14ac:dyDescent="0.35">
      <c r="A1" s="86" t="s">
        <v>46</v>
      </c>
      <c r="B1" s="87"/>
      <c r="C1" s="87"/>
      <c r="D1" s="87"/>
      <c r="E1" s="87"/>
      <c r="F1" s="87"/>
      <c r="G1" s="88"/>
    </row>
    <row r="2" spans="1:7" x14ac:dyDescent="0.35">
      <c r="A2" s="50"/>
      <c r="B2" s="23" t="s">
        <v>0</v>
      </c>
      <c r="C2" s="38"/>
      <c r="D2" s="23"/>
      <c r="E2" s="23"/>
      <c r="F2" s="23"/>
      <c r="G2" s="51"/>
    </row>
    <row r="3" spans="1:7" x14ac:dyDescent="0.35">
      <c r="A3" s="89" t="s">
        <v>14</v>
      </c>
      <c r="B3" s="90"/>
      <c r="C3" s="90"/>
      <c r="D3" s="90"/>
      <c r="E3" s="90"/>
      <c r="F3" s="90"/>
      <c r="G3" s="91"/>
    </row>
    <row r="4" spans="1:7" x14ac:dyDescent="0.35">
      <c r="A4" s="92">
        <v>6</v>
      </c>
      <c r="B4" s="94" t="s">
        <v>2</v>
      </c>
      <c r="C4" s="90" t="s">
        <v>29</v>
      </c>
      <c r="D4" s="90"/>
      <c r="E4" s="90"/>
      <c r="F4" s="90"/>
      <c r="G4" s="52" t="s">
        <v>17</v>
      </c>
    </row>
    <row r="5" spans="1:7" x14ac:dyDescent="0.35">
      <c r="A5" s="93"/>
      <c r="B5" s="94"/>
      <c r="C5" s="46" t="s">
        <v>15</v>
      </c>
      <c r="D5" s="45">
        <v>2</v>
      </c>
      <c r="E5" s="45">
        <v>3</v>
      </c>
      <c r="F5" s="45">
        <v>4</v>
      </c>
      <c r="G5" s="53">
        <v>5</v>
      </c>
    </row>
    <row r="6" spans="1:7" x14ac:dyDescent="0.35">
      <c r="A6" s="54" t="s">
        <v>66</v>
      </c>
      <c r="B6" s="3" t="s">
        <v>18</v>
      </c>
      <c r="C6" s="6"/>
      <c r="D6" s="6"/>
      <c r="E6" s="6"/>
      <c r="F6" s="6"/>
      <c r="G6" s="55">
        <f>SUM(C6:F6)</f>
        <v>0</v>
      </c>
    </row>
    <row r="7" spans="1:7" x14ac:dyDescent="0.35">
      <c r="A7" s="54" t="s">
        <v>67</v>
      </c>
      <c r="B7" s="3" t="s">
        <v>19</v>
      </c>
      <c r="C7" s="6"/>
      <c r="D7" s="6"/>
      <c r="E7" s="6"/>
      <c r="F7" s="6"/>
      <c r="G7" s="55">
        <f t="shared" ref="G7:G15" si="0">SUM(C7:F7)</f>
        <v>0</v>
      </c>
    </row>
    <row r="8" spans="1:7" x14ac:dyDescent="0.35">
      <c r="A8" s="54" t="s">
        <v>68</v>
      </c>
      <c r="B8" s="3" t="s">
        <v>20</v>
      </c>
      <c r="C8" s="6"/>
      <c r="D8" s="6"/>
      <c r="E8" s="6"/>
      <c r="F8" s="6"/>
      <c r="G8" s="55">
        <f t="shared" si="0"/>
        <v>0</v>
      </c>
    </row>
    <row r="9" spans="1:7" x14ac:dyDescent="0.35">
      <c r="A9" s="54" t="s">
        <v>69</v>
      </c>
      <c r="B9" s="3" t="s">
        <v>45</v>
      </c>
      <c r="C9" s="6"/>
      <c r="D9" s="6"/>
      <c r="E9" s="6"/>
      <c r="F9" s="6"/>
      <c r="G9" s="55">
        <f t="shared" si="0"/>
        <v>0</v>
      </c>
    </row>
    <row r="10" spans="1:7" x14ac:dyDescent="0.35">
      <c r="A10" s="54" t="s">
        <v>70</v>
      </c>
      <c r="B10" s="3" t="s">
        <v>21</v>
      </c>
      <c r="C10" s="6"/>
      <c r="D10" s="6"/>
      <c r="E10" s="6"/>
      <c r="F10" s="6"/>
      <c r="G10" s="55">
        <f t="shared" si="0"/>
        <v>0</v>
      </c>
    </row>
    <row r="11" spans="1:7" x14ac:dyDescent="0.35">
      <c r="A11" s="54" t="s">
        <v>71</v>
      </c>
      <c r="B11" s="3" t="s">
        <v>64</v>
      </c>
      <c r="C11" s="6"/>
      <c r="D11" s="6"/>
      <c r="E11" s="6"/>
      <c r="F11" s="6"/>
      <c r="G11" s="55">
        <f t="shared" si="0"/>
        <v>0</v>
      </c>
    </row>
    <row r="12" spans="1:7" x14ac:dyDescent="0.35">
      <c r="A12" s="62" t="s">
        <v>72</v>
      </c>
      <c r="B12" s="3" t="s">
        <v>65</v>
      </c>
      <c r="C12" s="6"/>
      <c r="D12" s="6"/>
      <c r="E12" s="6"/>
      <c r="F12" s="6"/>
      <c r="G12" s="55">
        <f t="shared" si="0"/>
        <v>0</v>
      </c>
    </row>
    <row r="13" spans="1:7" x14ac:dyDescent="0.35">
      <c r="A13" s="54" t="s">
        <v>73</v>
      </c>
      <c r="B13" s="3" t="s">
        <v>23</v>
      </c>
      <c r="C13" s="6"/>
      <c r="D13" s="6"/>
      <c r="E13" s="6"/>
      <c r="F13" s="6"/>
      <c r="G13" s="55">
        <f t="shared" si="0"/>
        <v>0</v>
      </c>
    </row>
    <row r="14" spans="1:7" x14ac:dyDescent="0.35">
      <c r="A14" s="54" t="s">
        <v>74</v>
      </c>
      <c r="B14" s="3" t="s">
        <v>24</v>
      </c>
      <c r="C14" s="6"/>
      <c r="D14" s="6"/>
      <c r="E14" s="6"/>
      <c r="F14" s="6"/>
      <c r="G14" s="55">
        <f t="shared" si="0"/>
        <v>0</v>
      </c>
    </row>
    <row r="15" spans="1:7" x14ac:dyDescent="0.35">
      <c r="A15" s="54" t="s">
        <v>75</v>
      </c>
      <c r="B15" s="33" t="s">
        <v>58</v>
      </c>
      <c r="C15" s="35">
        <f>D26</f>
        <v>0</v>
      </c>
      <c r="D15" s="6"/>
      <c r="E15" s="6"/>
      <c r="F15" s="6"/>
      <c r="G15" s="55">
        <f t="shared" si="0"/>
        <v>0</v>
      </c>
    </row>
    <row r="16" spans="1:7" ht="29" x14ac:dyDescent="0.35">
      <c r="A16" s="54" t="s">
        <v>76</v>
      </c>
      <c r="B16" s="16" t="s">
        <v>56</v>
      </c>
      <c r="C16" s="35">
        <f>SUM(C6:C15)</f>
        <v>0</v>
      </c>
      <c r="D16" s="6"/>
      <c r="E16" s="6"/>
      <c r="F16" s="6"/>
      <c r="G16" s="55">
        <f t="shared" ref="G16:G20" si="1">SUM(C16:F16)</f>
        <v>0</v>
      </c>
    </row>
    <row r="17" spans="1:10" ht="43.5" x14ac:dyDescent="0.35">
      <c r="A17" s="54" t="s">
        <v>77</v>
      </c>
      <c r="B17" s="16" t="s">
        <v>57</v>
      </c>
      <c r="C17" s="35">
        <f>IF(D28&gt;D34,D34,D28)</f>
        <v>0</v>
      </c>
      <c r="D17" s="6"/>
      <c r="E17" s="6"/>
      <c r="F17" s="6"/>
      <c r="G17" s="55">
        <f t="shared" si="1"/>
        <v>0</v>
      </c>
      <c r="J17" s="81"/>
    </row>
    <row r="18" spans="1:10" x14ac:dyDescent="0.35">
      <c r="A18" s="54" t="s">
        <v>78</v>
      </c>
      <c r="B18" s="3" t="s">
        <v>55</v>
      </c>
      <c r="C18" s="35">
        <f>SUM(C16:C17)</f>
        <v>0</v>
      </c>
      <c r="D18" s="6"/>
      <c r="E18" s="6"/>
      <c r="F18" s="6"/>
      <c r="G18" s="55">
        <f t="shared" si="1"/>
        <v>0</v>
      </c>
    </row>
    <row r="19" spans="1:10" x14ac:dyDescent="0.35">
      <c r="A19" s="56"/>
      <c r="B19" s="3"/>
      <c r="C19" s="35"/>
      <c r="D19" s="6"/>
      <c r="E19" s="6"/>
      <c r="F19" s="6"/>
      <c r="G19" s="55"/>
    </row>
    <row r="20" spans="1:10" x14ac:dyDescent="0.35">
      <c r="A20" s="56">
        <v>7</v>
      </c>
      <c r="B20" s="3" t="s">
        <v>28</v>
      </c>
      <c r="C20" s="35">
        <v>0</v>
      </c>
      <c r="D20" s="6"/>
      <c r="E20" s="6"/>
      <c r="F20" s="6"/>
      <c r="G20" s="55">
        <f t="shared" si="1"/>
        <v>0</v>
      </c>
    </row>
    <row r="21" spans="1:10" ht="15" thickBot="1" x14ac:dyDescent="0.4">
      <c r="A21" s="74"/>
      <c r="B21" s="23"/>
      <c r="C21" s="36"/>
      <c r="D21" s="24"/>
      <c r="E21" s="24"/>
      <c r="F21" s="24"/>
      <c r="G21" s="57"/>
    </row>
    <row r="22" spans="1:10" x14ac:dyDescent="0.35">
      <c r="A22" s="83" t="s">
        <v>50</v>
      </c>
      <c r="B22" s="82" t="s">
        <v>82</v>
      </c>
      <c r="C22" s="37"/>
      <c r="D22" s="77"/>
      <c r="E22" s="24"/>
      <c r="F22" s="24"/>
      <c r="G22" s="57"/>
    </row>
    <row r="23" spans="1:10" x14ac:dyDescent="0.35">
      <c r="A23" s="84" t="s">
        <v>51</v>
      </c>
      <c r="B23" s="20" t="s">
        <v>83</v>
      </c>
      <c r="C23" s="36"/>
      <c r="D23" s="66"/>
      <c r="E23" s="24"/>
      <c r="F23" s="24"/>
      <c r="G23" s="57"/>
    </row>
    <row r="24" spans="1:10" ht="15" thickBot="1" x14ac:dyDescent="0.4">
      <c r="A24" s="85" t="s">
        <v>52</v>
      </c>
      <c r="B24" s="75" t="s">
        <v>81</v>
      </c>
      <c r="C24" s="29"/>
      <c r="D24" s="76">
        <f>+D22*D23</f>
        <v>0</v>
      </c>
      <c r="E24" s="24"/>
      <c r="F24" s="24"/>
      <c r="G24" s="57"/>
    </row>
    <row r="25" spans="1:10" x14ac:dyDescent="0.35">
      <c r="A25" s="31" t="s">
        <v>53</v>
      </c>
      <c r="B25" s="23" t="s">
        <v>61</v>
      </c>
      <c r="C25" s="36"/>
      <c r="D25" s="78"/>
      <c r="E25" s="24"/>
      <c r="F25" s="24"/>
      <c r="G25" s="57"/>
    </row>
    <row r="26" spans="1:10" x14ac:dyDescent="0.35">
      <c r="A26" s="31"/>
      <c r="B26" s="15" t="s">
        <v>80</v>
      </c>
      <c r="C26" s="38"/>
      <c r="D26" s="66">
        <f>+D25*D23</f>
        <v>0</v>
      </c>
      <c r="E26" s="24"/>
      <c r="F26" s="24"/>
      <c r="G26" s="57"/>
    </row>
    <row r="27" spans="1:10" ht="14.5" customHeight="1" x14ac:dyDescent="0.35">
      <c r="A27" s="31" t="s">
        <v>54</v>
      </c>
      <c r="B27" s="26" t="s">
        <v>60</v>
      </c>
      <c r="C27" s="36"/>
      <c r="D27" s="78"/>
      <c r="E27" s="24"/>
      <c r="F27" s="24"/>
      <c r="G27" s="57"/>
    </row>
    <row r="28" spans="1:10" ht="15" thickBot="1" x14ac:dyDescent="0.4">
      <c r="A28" s="32"/>
      <c r="B28" s="28" t="s">
        <v>79</v>
      </c>
      <c r="C28" s="29"/>
      <c r="D28" s="67">
        <f>+D27*D23</f>
        <v>0</v>
      </c>
      <c r="E28" s="24"/>
      <c r="F28" s="24"/>
      <c r="G28" s="57"/>
    </row>
    <row r="29" spans="1:10" ht="24" customHeight="1" thickBot="1" x14ac:dyDescent="0.4">
      <c r="A29" s="59" t="s">
        <v>62</v>
      </c>
      <c r="B29" s="23"/>
      <c r="C29" s="38"/>
      <c r="D29" s="23"/>
      <c r="E29" s="23"/>
      <c r="F29" s="23"/>
      <c r="G29" s="51"/>
    </row>
    <row r="30" spans="1:10" x14ac:dyDescent="0.35">
      <c r="A30" s="50"/>
      <c r="B30" s="12" t="s">
        <v>30</v>
      </c>
      <c r="C30" s="27"/>
      <c r="D30" s="30"/>
      <c r="E30" s="23"/>
      <c r="F30" s="23"/>
      <c r="G30" s="51"/>
    </row>
    <row r="31" spans="1:10" ht="7.5" customHeight="1" x14ac:dyDescent="0.35">
      <c r="A31" s="50"/>
      <c r="B31" s="13"/>
      <c r="C31" s="25"/>
      <c r="D31" s="31"/>
      <c r="E31" s="23"/>
      <c r="F31" s="23"/>
      <c r="G31" s="51"/>
    </row>
    <row r="32" spans="1:10" x14ac:dyDescent="0.35">
      <c r="A32" s="50"/>
      <c r="B32" s="20" t="s">
        <v>63</v>
      </c>
      <c r="C32" s="39"/>
      <c r="D32" s="68">
        <f>C16</f>
        <v>0</v>
      </c>
      <c r="E32" s="44"/>
      <c r="F32" s="23"/>
      <c r="G32" s="51"/>
    </row>
    <row r="33" spans="1:7" x14ac:dyDescent="0.35">
      <c r="A33" s="50"/>
      <c r="B33" s="20" t="s">
        <v>47</v>
      </c>
      <c r="C33" s="39">
        <v>3.0927799999999998E-2</v>
      </c>
      <c r="D33" s="69"/>
      <c r="E33" s="23"/>
      <c r="F33" s="23"/>
      <c r="G33" s="51"/>
    </row>
    <row r="34" spans="1:7" ht="15" thickBot="1" x14ac:dyDescent="0.4">
      <c r="A34" s="50"/>
      <c r="B34" s="14" t="s">
        <v>41</v>
      </c>
      <c r="C34" s="40"/>
      <c r="D34" s="70">
        <f>+D32*C33</f>
        <v>0</v>
      </c>
      <c r="E34" s="24"/>
      <c r="F34" s="23"/>
      <c r="G34" s="51"/>
    </row>
    <row r="35" spans="1:7" ht="15" thickBot="1" x14ac:dyDescent="0.4">
      <c r="A35" s="50"/>
      <c r="B35" s="23"/>
      <c r="C35" s="38"/>
      <c r="D35" s="23"/>
      <c r="E35" s="23"/>
      <c r="F35" s="23"/>
      <c r="G35" s="51"/>
    </row>
    <row r="36" spans="1:7" x14ac:dyDescent="0.35">
      <c r="A36" s="50"/>
      <c r="B36" s="17" t="s">
        <v>42</v>
      </c>
      <c r="C36" s="41"/>
      <c r="D36" s="71"/>
      <c r="E36" s="23"/>
      <c r="F36" s="23"/>
      <c r="G36" s="51"/>
    </row>
    <row r="37" spans="1:7" x14ac:dyDescent="0.35">
      <c r="A37" s="50"/>
      <c r="B37" s="18" t="s">
        <v>43</v>
      </c>
      <c r="C37" s="42"/>
      <c r="D37" s="72">
        <f>C18</f>
        <v>0</v>
      </c>
      <c r="E37" s="44"/>
      <c r="F37" s="23"/>
      <c r="G37" s="51"/>
    </row>
    <row r="38" spans="1:7" ht="15" thickBot="1" x14ac:dyDescent="0.4">
      <c r="A38" s="58"/>
      <c r="B38" s="19" t="s">
        <v>44</v>
      </c>
      <c r="C38" s="43">
        <v>0.03</v>
      </c>
      <c r="D38" s="73">
        <f>+D37*C38</f>
        <v>0</v>
      </c>
      <c r="E38" s="47"/>
      <c r="F38" s="23"/>
      <c r="G38" s="51"/>
    </row>
    <row r="39" spans="1:7" ht="15" thickBot="1" x14ac:dyDescent="0.4">
      <c r="A39" s="60"/>
      <c r="B39" s="48"/>
      <c r="C39" s="49"/>
      <c r="D39" s="48"/>
      <c r="E39" s="48"/>
      <c r="F39" s="48"/>
      <c r="G39" s="61"/>
    </row>
    <row r="40" spans="1:7" ht="15" thickTop="1" x14ac:dyDescent="0.35"/>
  </sheetData>
  <mergeCells count="5">
    <mergeCell ref="A1:G1"/>
    <mergeCell ref="A3:G3"/>
    <mergeCell ref="A4:A5"/>
    <mergeCell ref="B4:B5"/>
    <mergeCell ref="C4:F4"/>
  </mergeCells>
  <pageMargins left="0.95" right="0.2" top="0.25" bottom="0.25" header="0.3" footer="0.15"/>
  <pageSetup scale="90" orientation="landscape" horizontalDpi="1200" verticalDpi="1200" r:id="rId1"/>
  <headerFooter>
    <oddFooter xml:space="preserve">&amp;L&amp;"-,Italic"Draft 6-30-2016&amp;C&amp;"-,Italic"
Internal Work Product of the RESTORE Council&amp;R&amp;"-,Italic"  Not for Distribution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A20" sqref="A20"/>
    </sheetView>
  </sheetViews>
  <sheetFormatPr defaultRowHeight="14.5" x14ac:dyDescent="0.35"/>
  <cols>
    <col min="1" max="1" width="5.90625" bestFit="1" customWidth="1"/>
    <col min="2" max="2" width="64.08984375" customWidth="1"/>
    <col min="3" max="3" width="12" style="34" bestFit="1" customWidth="1"/>
    <col min="4" max="4" width="10.7265625" bestFit="1" customWidth="1"/>
    <col min="5" max="5" width="10.36328125" customWidth="1"/>
    <col min="6" max="6" width="10.08984375" customWidth="1"/>
    <col min="7" max="7" width="11" customWidth="1"/>
  </cols>
  <sheetData>
    <row r="1" spans="1:7" ht="29.5" customHeight="1" x14ac:dyDescent="0.35">
      <c r="A1" s="86" t="s">
        <v>46</v>
      </c>
      <c r="B1" s="87"/>
      <c r="C1" s="87"/>
      <c r="D1" s="87"/>
      <c r="E1" s="87"/>
      <c r="F1" s="87"/>
      <c r="G1" s="88"/>
    </row>
    <row r="2" spans="1:7" x14ac:dyDescent="0.35">
      <c r="A2" s="50"/>
      <c r="B2" s="23" t="s">
        <v>0</v>
      </c>
      <c r="C2" s="38"/>
      <c r="D2" s="23"/>
      <c r="E2" s="23"/>
      <c r="F2" s="23"/>
      <c r="G2" s="51"/>
    </row>
    <row r="3" spans="1:7" x14ac:dyDescent="0.35">
      <c r="A3" s="89" t="s">
        <v>14</v>
      </c>
      <c r="B3" s="90"/>
      <c r="C3" s="90"/>
      <c r="D3" s="90"/>
      <c r="E3" s="90"/>
      <c r="F3" s="90"/>
      <c r="G3" s="91"/>
    </row>
    <row r="4" spans="1:7" x14ac:dyDescent="0.35">
      <c r="A4" s="92">
        <v>6</v>
      </c>
      <c r="B4" s="94" t="s">
        <v>2</v>
      </c>
      <c r="C4" s="90" t="s">
        <v>29</v>
      </c>
      <c r="D4" s="90"/>
      <c r="E4" s="90"/>
      <c r="F4" s="90"/>
      <c r="G4" s="52" t="s">
        <v>17</v>
      </c>
    </row>
    <row r="5" spans="1:7" x14ac:dyDescent="0.35">
      <c r="A5" s="93"/>
      <c r="B5" s="94"/>
      <c r="C5" s="65" t="s">
        <v>15</v>
      </c>
      <c r="D5" s="64">
        <v>2</v>
      </c>
      <c r="E5" s="64">
        <v>3</v>
      </c>
      <c r="F5" s="64">
        <v>4</v>
      </c>
      <c r="G5" s="53">
        <v>5</v>
      </c>
    </row>
    <row r="6" spans="1:7" x14ac:dyDescent="0.35">
      <c r="A6" s="63" t="s">
        <v>66</v>
      </c>
      <c r="B6" s="3" t="s">
        <v>18</v>
      </c>
      <c r="C6" s="6">
        <v>95500</v>
      </c>
      <c r="D6" s="6"/>
      <c r="E6" s="6"/>
      <c r="F6" s="6"/>
      <c r="G6" s="55">
        <f>SUM(C6:F6)</f>
        <v>95500</v>
      </c>
    </row>
    <row r="7" spans="1:7" x14ac:dyDescent="0.35">
      <c r="A7" s="63" t="s">
        <v>67</v>
      </c>
      <c r="B7" s="3" t="s">
        <v>19</v>
      </c>
      <c r="C7" s="6">
        <v>31000</v>
      </c>
      <c r="D7" s="6"/>
      <c r="E7" s="6"/>
      <c r="F7" s="6"/>
      <c r="G7" s="55">
        <f t="shared" ref="G7:G14" si="0">SUM(C7:F7)</f>
        <v>31000</v>
      </c>
    </row>
    <row r="8" spans="1:7" x14ac:dyDescent="0.35">
      <c r="A8" s="63" t="s">
        <v>68</v>
      </c>
      <c r="B8" s="3" t="s">
        <v>20</v>
      </c>
      <c r="C8" s="6">
        <v>3254</v>
      </c>
      <c r="D8" s="6"/>
      <c r="E8" s="6"/>
      <c r="F8" s="6"/>
      <c r="G8" s="55">
        <f t="shared" si="0"/>
        <v>3254</v>
      </c>
    </row>
    <row r="9" spans="1:7" x14ac:dyDescent="0.35">
      <c r="A9" s="63" t="s">
        <v>69</v>
      </c>
      <c r="B9" s="3" t="s">
        <v>45</v>
      </c>
      <c r="C9" s="6"/>
      <c r="D9" s="6"/>
      <c r="E9" s="6"/>
      <c r="F9" s="6"/>
      <c r="G9" s="55">
        <f t="shared" si="0"/>
        <v>0</v>
      </c>
    </row>
    <row r="10" spans="1:7" x14ac:dyDescent="0.35">
      <c r="A10" s="63" t="s">
        <v>70</v>
      </c>
      <c r="B10" s="3" t="s">
        <v>21</v>
      </c>
      <c r="C10" s="6"/>
      <c r="D10" s="6"/>
      <c r="E10" s="6"/>
      <c r="F10" s="6"/>
      <c r="G10" s="55">
        <f t="shared" si="0"/>
        <v>0</v>
      </c>
    </row>
    <row r="11" spans="1:7" x14ac:dyDescent="0.35">
      <c r="A11" s="63" t="s">
        <v>71</v>
      </c>
      <c r="B11" s="3" t="s">
        <v>64</v>
      </c>
      <c r="C11" s="6">
        <v>41250</v>
      </c>
      <c r="D11" s="6"/>
      <c r="E11" s="6"/>
      <c r="F11" s="6"/>
      <c r="G11" s="55">
        <f t="shared" si="0"/>
        <v>41250</v>
      </c>
    </row>
    <row r="12" spans="1:7" x14ac:dyDescent="0.35">
      <c r="A12" s="63" t="s">
        <v>72</v>
      </c>
      <c r="B12" s="3" t="s">
        <v>65</v>
      </c>
      <c r="C12" s="6"/>
      <c r="D12" s="6"/>
      <c r="E12" s="6"/>
      <c r="F12" s="6"/>
      <c r="G12" s="55"/>
    </row>
    <row r="13" spans="1:7" x14ac:dyDescent="0.35">
      <c r="A13" s="63" t="s">
        <v>73</v>
      </c>
      <c r="B13" s="3" t="s">
        <v>23</v>
      </c>
      <c r="C13" s="6"/>
      <c r="D13" s="6"/>
      <c r="E13" s="6"/>
      <c r="F13" s="6"/>
      <c r="G13" s="55">
        <f t="shared" si="0"/>
        <v>0</v>
      </c>
    </row>
    <row r="14" spans="1:7" x14ac:dyDescent="0.35">
      <c r="A14" s="63" t="s">
        <v>74</v>
      </c>
      <c r="B14" s="3" t="s">
        <v>24</v>
      </c>
      <c r="C14" s="6"/>
      <c r="D14" s="6"/>
      <c r="E14" s="6"/>
      <c r="F14" s="6"/>
      <c r="G14" s="55">
        <f t="shared" si="0"/>
        <v>0</v>
      </c>
    </row>
    <row r="15" spans="1:7" x14ac:dyDescent="0.35">
      <c r="A15" s="63" t="s">
        <v>75</v>
      </c>
      <c r="B15" s="33" t="s">
        <v>58</v>
      </c>
      <c r="C15" s="35">
        <f>D26</f>
        <v>6961.9500000000007</v>
      </c>
      <c r="D15" s="6"/>
      <c r="E15" s="6"/>
      <c r="F15" s="6"/>
      <c r="G15" s="55"/>
    </row>
    <row r="16" spans="1:7" ht="29" x14ac:dyDescent="0.35">
      <c r="A16" s="63" t="s">
        <v>76</v>
      </c>
      <c r="B16" s="16" t="s">
        <v>56</v>
      </c>
      <c r="C16" s="35">
        <f>SUM(C6:C15)</f>
        <v>177965.95</v>
      </c>
      <c r="D16" s="6"/>
      <c r="E16" s="6"/>
      <c r="F16" s="6"/>
      <c r="G16" s="55">
        <f t="shared" ref="G16:G20" si="1">SUM(C16:F16)</f>
        <v>177965.95</v>
      </c>
    </row>
    <row r="17" spans="1:7" ht="43.5" x14ac:dyDescent="0.35">
      <c r="A17" s="63" t="s">
        <v>77</v>
      </c>
      <c r="B17" s="16" t="s">
        <v>57</v>
      </c>
      <c r="C17" s="35">
        <f>IF(D28&gt;D34,D34,D28)</f>
        <v>5504.0953084100001</v>
      </c>
      <c r="D17" s="6"/>
      <c r="E17" s="6"/>
      <c r="F17" s="6"/>
      <c r="G17" s="55">
        <f t="shared" si="1"/>
        <v>5504.0953084100001</v>
      </c>
    </row>
    <row r="18" spans="1:7" x14ac:dyDescent="0.35">
      <c r="A18" s="63" t="s">
        <v>78</v>
      </c>
      <c r="B18" s="3" t="s">
        <v>55</v>
      </c>
      <c r="C18" s="35">
        <f>SUM(C16:C17)</f>
        <v>183470.04530841002</v>
      </c>
      <c r="D18" s="6"/>
      <c r="E18" s="6"/>
      <c r="F18" s="6"/>
      <c r="G18" s="55">
        <f t="shared" si="1"/>
        <v>183470.04530841002</v>
      </c>
    </row>
    <row r="19" spans="1:7" x14ac:dyDescent="0.35">
      <c r="A19" s="56"/>
      <c r="B19" s="3"/>
      <c r="C19" s="35"/>
      <c r="D19" s="6"/>
      <c r="E19" s="6"/>
      <c r="F19" s="6"/>
      <c r="G19" s="55"/>
    </row>
    <row r="20" spans="1:7" x14ac:dyDescent="0.35">
      <c r="A20" s="56">
        <v>7</v>
      </c>
      <c r="B20" s="3" t="s">
        <v>28</v>
      </c>
      <c r="C20" s="35">
        <v>0</v>
      </c>
      <c r="D20" s="6"/>
      <c r="E20" s="6"/>
      <c r="F20" s="6"/>
      <c r="G20" s="55">
        <f t="shared" si="1"/>
        <v>0</v>
      </c>
    </row>
    <row r="21" spans="1:7" ht="15" thickBot="1" x14ac:dyDescent="0.4">
      <c r="A21" s="74"/>
      <c r="B21" s="23"/>
      <c r="C21" s="36"/>
      <c r="D21" s="24"/>
      <c r="E21" s="24"/>
      <c r="F21" s="24"/>
      <c r="G21" s="57"/>
    </row>
    <row r="22" spans="1:7" x14ac:dyDescent="0.35">
      <c r="A22" s="83" t="s">
        <v>50</v>
      </c>
      <c r="B22" s="82" t="s">
        <v>82</v>
      </c>
      <c r="C22" s="37"/>
      <c r="D22" s="77">
        <v>0.2848</v>
      </c>
      <c r="E22" s="24"/>
      <c r="F22" s="24"/>
      <c r="G22" s="57"/>
    </row>
    <row r="23" spans="1:7" x14ac:dyDescent="0.35">
      <c r="A23" s="84" t="s">
        <v>51</v>
      </c>
      <c r="B23" s="20" t="s">
        <v>83</v>
      </c>
      <c r="C23" s="36"/>
      <c r="D23" s="66">
        <f>C6</f>
        <v>95500</v>
      </c>
      <c r="E23" s="24"/>
      <c r="F23" s="24"/>
      <c r="G23" s="57"/>
    </row>
    <row r="24" spans="1:7" ht="15" thickBot="1" x14ac:dyDescent="0.4">
      <c r="A24" s="85" t="s">
        <v>52</v>
      </c>
      <c r="B24" s="75" t="s">
        <v>81</v>
      </c>
      <c r="C24" s="29"/>
      <c r="D24" s="76">
        <f>+D22*D23</f>
        <v>27198.400000000001</v>
      </c>
      <c r="E24" s="24"/>
      <c r="F24" s="24"/>
      <c r="G24" s="57"/>
    </row>
    <row r="25" spans="1:7" x14ac:dyDescent="0.35">
      <c r="A25" s="31" t="s">
        <v>53</v>
      </c>
      <c r="B25" s="23" t="s">
        <v>61</v>
      </c>
      <c r="C25" s="36"/>
      <c r="D25" s="78">
        <v>7.2900000000000006E-2</v>
      </c>
      <c r="E25" s="24"/>
      <c r="F25" s="24"/>
      <c r="G25" s="57"/>
    </row>
    <row r="26" spans="1:7" x14ac:dyDescent="0.35">
      <c r="A26" s="31"/>
      <c r="B26" s="15" t="s">
        <v>80</v>
      </c>
      <c r="C26" s="38"/>
      <c r="D26" s="66">
        <f>+D25*D23</f>
        <v>6961.9500000000007</v>
      </c>
      <c r="E26" s="24"/>
      <c r="F26" s="24"/>
      <c r="G26" s="57"/>
    </row>
    <row r="27" spans="1:7" ht="14.5" customHeight="1" x14ac:dyDescent="0.35">
      <c r="A27" s="31" t="s">
        <v>54</v>
      </c>
      <c r="B27" s="26" t="s">
        <v>60</v>
      </c>
      <c r="C27" s="36"/>
      <c r="D27" s="78">
        <v>0.21190000000000001</v>
      </c>
      <c r="E27" s="24"/>
      <c r="F27" s="24"/>
      <c r="G27" s="57"/>
    </row>
    <row r="28" spans="1:7" ht="20" customHeight="1" thickBot="1" x14ac:dyDescent="0.4">
      <c r="A28" s="32"/>
      <c r="B28" s="28" t="s">
        <v>59</v>
      </c>
      <c r="C28" s="29"/>
      <c r="D28" s="67">
        <f>+D27*D23</f>
        <v>20236.45</v>
      </c>
      <c r="E28" s="24"/>
      <c r="F28" s="24"/>
      <c r="G28" s="57"/>
    </row>
    <row r="29" spans="1:7" ht="24" customHeight="1" thickBot="1" x14ac:dyDescent="0.4">
      <c r="A29" s="59" t="s">
        <v>62</v>
      </c>
      <c r="B29" s="23"/>
      <c r="C29" s="38"/>
      <c r="D29" s="23"/>
      <c r="E29" s="23"/>
      <c r="F29" s="23"/>
      <c r="G29" s="51"/>
    </row>
    <row r="30" spans="1:7" x14ac:dyDescent="0.35">
      <c r="A30" s="50"/>
      <c r="B30" s="12" t="s">
        <v>30</v>
      </c>
      <c r="C30" s="27"/>
      <c r="D30" s="30"/>
      <c r="E30" s="23"/>
      <c r="F30" s="23"/>
      <c r="G30" s="51"/>
    </row>
    <row r="31" spans="1:7" ht="7.5" customHeight="1" x14ac:dyDescent="0.35">
      <c r="A31" s="50"/>
      <c r="B31" s="13"/>
      <c r="C31" s="25"/>
      <c r="D31" s="31"/>
      <c r="E31" s="23"/>
      <c r="F31" s="23"/>
      <c r="G31" s="51"/>
    </row>
    <row r="32" spans="1:7" x14ac:dyDescent="0.35">
      <c r="A32" s="50"/>
      <c r="B32" s="20" t="s">
        <v>63</v>
      </c>
      <c r="C32" s="39"/>
      <c r="D32" s="68">
        <f>C16</f>
        <v>177965.95</v>
      </c>
      <c r="E32" s="44"/>
      <c r="F32" s="23"/>
      <c r="G32" s="51"/>
    </row>
    <row r="33" spans="1:7" x14ac:dyDescent="0.35">
      <c r="A33" s="50"/>
      <c r="B33" s="20" t="s">
        <v>47</v>
      </c>
      <c r="C33" s="39">
        <v>3.0927799999999998E-2</v>
      </c>
      <c r="D33" s="69"/>
      <c r="E33" s="23"/>
      <c r="F33" s="23"/>
      <c r="G33" s="51"/>
    </row>
    <row r="34" spans="1:7" ht="15" thickBot="1" x14ac:dyDescent="0.4">
      <c r="A34" s="50"/>
      <c r="B34" s="14" t="s">
        <v>41</v>
      </c>
      <c r="C34" s="40"/>
      <c r="D34" s="70">
        <f>+D32*C33</f>
        <v>5504.0953084100001</v>
      </c>
      <c r="E34" s="24"/>
      <c r="F34" s="23"/>
      <c r="G34" s="51"/>
    </row>
    <row r="35" spans="1:7" ht="15" thickBot="1" x14ac:dyDescent="0.4">
      <c r="A35" s="50"/>
      <c r="B35" s="23"/>
      <c r="C35" s="38"/>
      <c r="D35" s="23"/>
      <c r="E35" s="23"/>
      <c r="F35" s="23"/>
      <c r="G35" s="51"/>
    </row>
    <row r="36" spans="1:7" x14ac:dyDescent="0.35">
      <c r="A36" s="50"/>
      <c r="B36" s="17" t="s">
        <v>42</v>
      </c>
      <c r="C36" s="41"/>
      <c r="D36" s="71"/>
      <c r="E36" s="23"/>
      <c r="F36" s="23"/>
      <c r="G36" s="51"/>
    </row>
    <row r="37" spans="1:7" x14ac:dyDescent="0.35">
      <c r="A37" s="50"/>
      <c r="B37" s="18" t="s">
        <v>43</v>
      </c>
      <c r="C37" s="42"/>
      <c r="D37" s="72">
        <f>C18</f>
        <v>183470.04530841002</v>
      </c>
      <c r="E37" s="44"/>
      <c r="F37" s="23"/>
      <c r="G37" s="51"/>
    </row>
    <row r="38" spans="1:7" ht="15" thickBot="1" x14ac:dyDescent="0.4">
      <c r="A38" s="58"/>
      <c r="B38" s="19" t="s">
        <v>44</v>
      </c>
      <c r="C38" s="43">
        <v>0.03</v>
      </c>
      <c r="D38" s="73">
        <f>+D37*C38</f>
        <v>5504.1013592523004</v>
      </c>
      <c r="E38" s="47"/>
      <c r="F38" s="23"/>
      <c r="G38" s="51"/>
    </row>
    <row r="39" spans="1:7" ht="15" thickBot="1" x14ac:dyDescent="0.4">
      <c r="A39" s="60"/>
      <c r="B39" s="48"/>
      <c r="C39" s="49"/>
      <c r="D39" s="48"/>
      <c r="E39" s="48"/>
      <c r="F39" s="48"/>
      <c r="G39" s="61"/>
    </row>
    <row r="40" spans="1:7" ht="15" thickTop="1" x14ac:dyDescent="0.35"/>
  </sheetData>
  <mergeCells count="5">
    <mergeCell ref="A1:G1"/>
    <mergeCell ref="A3:G3"/>
    <mergeCell ref="A4:A5"/>
    <mergeCell ref="B4:B5"/>
    <mergeCell ref="C4:F4"/>
  </mergeCells>
  <pageMargins left="0.95" right="0.2" top="0.25" bottom="0.25" header="0.3" footer="0.15"/>
  <pageSetup scale="90" orientation="landscape" horizontalDpi="1200" verticalDpi="1200" r:id="rId1"/>
  <headerFooter>
    <oddFooter xml:space="preserve">&amp;L&amp;"-,Italic"Draft 6-30-2016&amp;C&amp;"-,Italic"
Internal Work Product of the RESTORE Council&amp;R&amp;"-,Italic"  Not for Distribution 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0" zoomScaleNormal="100" workbookViewId="0">
      <selection activeCell="A20" sqref="A20"/>
    </sheetView>
  </sheetViews>
  <sheetFormatPr defaultRowHeight="14.5" x14ac:dyDescent="0.35"/>
  <cols>
    <col min="1" max="1" width="5.90625" bestFit="1" customWidth="1"/>
    <col min="2" max="2" width="64.08984375" customWidth="1"/>
    <col min="3" max="3" width="12" style="34" bestFit="1" customWidth="1"/>
    <col min="4" max="4" width="10.7265625" bestFit="1" customWidth="1"/>
    <col min="5" max="5" width="10.36328125" customWidth="1"/>
    <col min="6" max="6" width="10.08984375" customWidth="1"/>
    <col min="7" max="7" width="11" customWidth="1"/>
  </cols>
  <sheetData>
    <row r="1" spans="1:7" ht="29.5" customHeight="1" x14ac:dyDescent="0.35">
      <c r="A1" s="86" t="s">
        <v>46</v>
      </c>
      <c r="B1" s="87"/>
      <c r="C1" s="87"/>
      <c r="D1" s="87"/>
      <c r="E1" s="87"/>
      <c r="F1" s="87"/>
      <c r="G1" s="88"/>
    </row>
    <row r="2" spans="1:7" x14ac:dyDescent="0.35">
      <c r="A2" s="50"/>
      <c r="B2" s="23" t="s">
        <v>0</v>
      </c>
      <c r="C2" s="38"/>
      <c r="D2" s="23"/>
      <c r="E2" s="23"/>
      <c r="F2" s="23"/>
      <c r="G2" s="51"/>
    </row>
    <row r="3" spans="1:7" x14ac:dyDescent="0.35">
      <c r="A3" s="89" t="s">
        <v>14</v>
      </c>
      <c r="B3" s="90"/>
      <c r="C3" s="90"/>
      <c r="D3" s="90"/>
      <c r="E3" s="90"/>
      <c r="F3" s="90"/>
      <c r="G3" s="91"/>
    </row>
    <row r="4" spans="1:7" x14ac:dyDescent="0.35">
      <c r="A4" s="92">
        <v>6</v>
      </c>
      <c r="B4" s="94" t="s">
        <v>2</v>
      </c>
      <c r="C4" s="90" t="s">
        <v>29</v>
      </c>
      <c r="D4" s="90"/>
      <c r="E4" s="90"/>
      <c r="F4" s="90"/>
      <c r="G4" s="52" t="s">
        <v>17</v>
      </c>
    </row>
    <row r="5" spans="1:7" x14ac:dyDescent="0.35">
      <c r="A5" s="93"/>
      <c r="B5" s="94"/>
      <c r="C5" s="65" t="s">
        <v>15</v>
      </c>
      <c r="D5" s="64">
        <v>2</v>
      </c>
      <c r="E5" s="64">
        <v>3</v>
      </c>
      <c r="F5" s="64">
        <v>4</v>
      </c>
      <c r="G5" s="53">
        <v>5</v>
      </c>
    </row>
    <row r="6" spans="1:7" x14ac:dyDescent="0.35">
      <c r="A6" s="63" t="s">
        <v>66</v>
      </c>
      <c r="B6" s="3" t="s">
        <v>18</v>
      </c>
      <c r="C6" s="6">
        <v>235000</v>
      </c>
      <c r="D6" s="6"/>
      <c r="E6" s="6"/>
      <c r="F6" s="6"/>
      <c r="G6" s="55">
        <f>SUM(C6:F6)</f>
        <v>235000</v>
      </c>
    </row>
    <row r="7" spans="1:7" x14ac:dyDescent="0.35">
      <c r="A7" s="63" t="s">
        <v>67</v>
      </c>
      <c r="B7" s="3" t="s">
        <v>19</v>
      </c>
      <c r="C7" s="6">
        <v>317250</v>
      </c>
      <c r="D7" s="6"/>
      <c r="E7" s="6"/>
      <c r="F7" s="6"/>
      <c r="G7" s="55">
        <f t="shared" ref="G7:G14" si="0">SUM(C7:F7)</f>
        <v>317250</v>
      </c>
    </row>
    <row r="8" spans="1:7" x14ac:dyDescent="0.35">
      <c r="A8" s="63" t="s">
        <v>68</v>
      </c>
      <c r="B8" s="3" t="s">
        <v>20</v>
      </c>
      <c r="C8" s="6">
        <v>5000</v>
      </c>
      <c r="D8" s="6"/>
      <c r="E8" s="6"/>
      <c r="F8" s="6"/>
      <c r="G8" s="55">
        <f t="shared" si="0"/>
        <v>5000</v>
      </c>
    </row>
    <row r="9" spans="1:7" x14ac:dyDescent="0.35">
      <c r="A9" s="63" t="s">
        <v>69</v>
      </c>
      <c r="B9" s="3" t="s">
        <v>45</v>
      </c>
      <c r="C9" s="6">
        <v>24000</v>
      </c>
      <c r="D9" s="6"/>
      <c r="E9" s="6"/>
      <c r="F9" s="6"/>
      <c r="G9" s="55">
        <f t="shared" si="0"/>
        <v>24000</v>
      </c>
    </row>
    <row r="10" spans="1:7" x14ac:dyDescent="0.35">
      <c r="A10" s="63" t="s">
        <v>70</v>
      </c>
      <c r="B10" s="3" t="s">
        <v>21</v>
      </c>
      <c r="C10" s="6">
        <v>3500</v>
      </c>
      <c r="D10" s="6"/>
      <c r="E10" s="6"/>
      <c r="F10" s="6"/>
      <c r="G10" s="55">
        <f t="shared" si="0"/>
        <v>3500</v>
      </c>
    </row>
    <row r="11" spans="1:7" x14ac:dyDescent="0.35">
      <c r="A11" s="63" t="s">
        <v>71</v>
      </c>
      <c r="B11" s="3" t="s">
        <v>64</v>
      </c>
      <c r="C11" s="6">
        <v>1500000</v>
      </c>
      <c r="D11" s="6"/>
      <c r="E11" s="6"/>
      <c r="F11" s="6"/>
      <c r="G11" s="55">
        <f t="shared" si="0"/>
        <v>1500000</v>
      </c>
    </row>
    <row r="12" spans="1:7" x14ac:dyDescent="0.35">
      <c r="A12" s="63" t="s">
        <v>72</v>
      </c>
      <c r="B12" s="3" t="s">
        <v>65</v>
      </c>
      <c r="C12" s="6"/>
      <c r="D12" s="6"/>
      <c r="E12" s="6"/>
      <c r="F12" s="6"/>
      <c r="G12" s="55"/>
    </row>
    <row r="13" spans="1:7" x14ac:dyDescent="0.35">
      <c r="A13" s="63" t="s">
        <v>73</v>
      </c>
      <c r="B13" s="3" t="s">
        <v>23</v>
      </c>
      <c r="C13" s="6">
        <v>5750000</v>
      </c>
      <c r="D13" s="6"/>
      <c r="E13" s="6"/>
      <c r="F13" s="6"/>
      <c r="G13" s="55">
        <f t="shared" si="0"/>
        <v>5750000</v>
      </c>
    </row>
    <row r="14" spans="1:7" x14ac:dyDescent="0.35">
      <c r="A14" s="63" t="s">
        <v>74</v>
      </c>
      <c r="B14" s="3" t="s">
        <v>24</v>
      </c>
      <c r="C14" s="6">
        <v>500000</v>
      </c>
      <c r="D14" s="6"/>
      <c r="E14" s="6"/>
      <c r="F14" s="6"/>
      <c r="G14" s="55">
        <f t="shared" si="0"/>
        <v>500000</v>
      </c>
    </row>
    <row r="15" spans="1:7" x14ac:dyDescent="0.35">
      <c r="A15" s="63" t="s">
        <v>75</v>
      </c>
      <c r="B15" s="33" t="s">
        <v>58</v>
      </c>
      <c r="C15" s="35">
        <f>D26</f>
        <v>155734.49999999997</v>
      </c>
      <c r="D15" s="6"/>
      <c r="E15" s="6"/>
      <c r="F15" s="6"/>
      <c r="G15" s="55"/>
    </row>
    <row r="16" spans="1:7" ht="29" x14ac:dyDescent="0.35">
      <c r="A16" s="63" t="s">
        <v>76</v>
      </c>
      <c r="B16" s="16" t="s">
        <v>56</v>
      </c>
      <c r="C16" s="35">
        <f>SUM(C6:C15)</f>
        <v>8490484.5</v>
      </c>
      <c r="D16" s="6"/>
      <c r="E16" s="6"/>
      <c r="F16" s="6"/>
      <c r="G16" s="55">
        <f t="shared" ref="G16:G20" si="1">SUM(C16:F16)</f>
        <v>8490484.5</v>
      </c>
    </row>
    <row r="17" spans="1:9" ht="43.5" x14ac:dyDescent="0.35">
      <c r="A17" s="63" t="s">
        <v>77</v>
      </c>
      <c r="B17" s="16" t="s">
        <v>57</v>
      </c>
      <c r="C17" s="35">
        <f>IF(D28&gt;D34,D34,D28)</f>
        <v>94103.4</v>
      </c>
      <c r="D17" s="6"/>
      <c r="E17" s="6"/>
      <c r="F17" s="6"/>
      <c r="G17" s="55">
        <f t="shared" si="1"/>
        <v>94103.4</v>
      </c>
    </row>
    <row r="18" spans="1:9" x14ac:dyDescent="0.35">
      <c r="A18" s="63" t="s">
        <v>78</v>
      </c>
      <c r="B18" s="3" t="s">
        <v>55</v>
      </c>
      <c r="C18" s="35">
        <f>SUM(C16:C17)</f>
        <v>8584587.9000000004</v>
      </c>
      <c r="D18" s="6"/>
      <c r="E18" s="6"/>
      <c r="F18" s="6"/>
      <c r="G18" s="55">
        <f t="shared" si="1"/>
        <v>8584587.9000000004</v>
      </c>
    </row>
    <row r="19" spans="1:9" x14ac:dyDescent="0.35">
      <c r="A19" s="56"/>
      <c r="B19" s="3"/>
      <c r="C19" s="35"/>
      <c r="D19" s="6"/>
      <c r="E19" s="6"/>
      <c r="F19" s="6"/>
      <c r="G19" s="55"/>
    </row>
    <row r="20" spans="1:9" x14ac:dyDescent="0.35">
      <c r="A20" s="56">
        <v>7</v>
      </c>
      <c r="B20" s="3" t="s">
        <v>28</v>
      </c>
      <c r="C20" s="35">
        <v>0</v>
      </c>
      <c r="D20" s="6"/>
      <c r="E20" s="6"/>
      <c r="F20" s="6"/>
      <c r="G20" s="55">
        <f t="shared" si="1"/>
        <v>0</v>
      </c>
    </row>
    <row r="21" spans="1:9" ht="15" thickBot="1" x14ac:dyDescent="0.4">
      <c r="A21" s="74"/>
      <c r="B21" s="23"/>
      <c r="C21" s="36"/>
      <c r="D21" s="24"/>
      <c r="E21" s="24"/>
      <c r="F21" s="24"/>
      <c r="G21" s="57"/>
    </row>
    <row r="22" spans="1:9" x14ac:dyDescent="0.35">
      <c r="A22" s="83" t="s">
        <v>50</v>
      </c>
      <c r="B22" s="82" t="s">
        <v>82</v>
      </c>
      <c r="C22" s="37"/>
      <c r="D22" s="77">
        <v>0.45240000000000002</v>
      </c>
      <c r="E22" s="24"/>
      <c r="F22" s="24"/>
      <c r="G22" s="57"/>
    </row>
    <row r="23" spans="1:9" x14ac:dyDescent="0.35">
      <c r="A23" s="84" t="s">
        <v>51</v>
      </c>
      <c r="B23" s="20" t="s">
        <v>83</v>
      </c>
      <c r="C23" s="36"/>
      <c r="D23" s="66">
        <f>+C6+C7</f>
        <v>552250</v>
      </c>
      <c r="E23" s="24"/>
      <c r="F23" s="24"/>
      <c r="G23" s="57"/>
    </row>
    <row r="24" spans="1:9" ht="15" thickBot="1" x14ac:dyDescent="0.4">
      <c r="A24" s="85" t="s">
        <v>52</v>
      </c>
      <c r="B24" s="75" t="s">
        <v>81</v>
      </c>
      <c r="C24" s="29"/>
      <c r="D24" s="76">
        <f>+D22*D23</f>
        <v>249837.90000000002</v>
      </c>
      <c r="E24" s="24"/>
      <c r="F24" s="24"/>
      <c r="G24" s="57"/>
    </row>
    <row r="25" spans="1:9" x14ac:dyDescent="0.35">
      <c r="A25" s="31" t="s">
        <v>53</v>
      </c>
      <c r="B25" s="23" t="s">
        <v>61</v>
      </c>
      <c r="C25" s="36"/>
      <c r="D25" s="78">
        <v>0.28199999999999997</v>
      </c>
      <c r="E25" s="24"/>
      <c r="F25" s="24"/>
      <c r="G25" s="57"/>
    </row>
    <row r="26" spans="1:9" x14ac:dyDescent="0.35">
      <c r="A26" s="31"/>
      <c r="B26" s="15" t="s">
        <v>80</v>
      </c>
      <c r="C26" s="38"/>
      <c r="D26" s="66">
        <f>+D25*D23</f>
        <v>155734.49999999997</v>
      </c>
      <c r="E26" s="24"/>
      <c r="F26" s="24"/>
      <c r="G26" s="57"/>
      <c r="I26" s="79"/>
    </row>
    <row r="27" spans="1:9" ht="14.5" customHeight="1" x14ac:dyDescent="0.35">
      <c r="A27" s="31" t="s">
        <v>54</v>
      </c>
      <c r="B27" s="26" t="s">
        <v>60</v>
      </c>
      <c r="C27" s="36"/>
      <c r="D27" s="78">
        <v>0.1704</v>
      </c>
      <c r="E27" s="24"/>
      <c r="F27" s="24"/>
      <c r="G27" s="57"/>
    </row>
    <row r="28" spans="1:9" ht="20" customHeight="1" thickBot="1" x14ac:dyDescent="0.4">
      <c r="A28" s="32"/>
      <c r="B28" s="28" t="s">
        <v>59</v>
      </c>
      <c r="C28" s="29"/>
      <c r="D28" s="80">
        <f>+D27*D23</f>
        <v>94103.4</v>
      </c>
      <c r="E28" s="24"/>
      <c r="F28" s="24"/>
      <c r="G28" s="57"/>
      <c r="I28" s="7"/>
    </row>
    <row r="29" spans="1:9" ht="24" customHeight="1" thickBot="1" x14ac:dyDescent="0.4">
      <c r="A29" s="59" t="s">
        <v>62</v>
      </c>
      <c r="B29" s="23"/>
      <c r="C29" s="38"/>
      <c r="D29" s="23"/>
      <c r="E29" s="23"/>
      <c r="F29" s="23"/>
      <c r="G29" s="51"/>
    </row>
    <row r="30" spans="1:9" x14ac:dyDescent="0.35">
      <c r="A30" s="50"/>
      <c r="B30" s="12" t="s">
        <v>30</v>
      </c>
      <c r="C30" s="27"/>
      <c r="D30" s="30"/>
      <c r="E30" s="23"/>
      <c r="F30" s="23"/>
      <c r="G30" s="51"/>
    </row>
    <row r="31" spans="1:9" ht="7.5" customHeight="1" x14ac:dyDescent="0.35">
      <c r="A31" s="50"/>
      <c r="B31" s="13"/>
      <c r="C31" s="25"/>
      <c r="D31" s="31"/>
      <c r="E31" s="23"/>
      <c r="F31" s="23"/>
      <c r="G31" s="51"/>
    </row>
    <row r="32" spans="1:9" x14ac:dyDescent="0.35">
      <c r="A32" s="50"/>
      <c r="B32" s="20" t="s">
        <v>63</v>
      </c>
      <c r="C32" s="39"/>
      <c r="D32" s="68">
        <f>C16</f>
        <v>8490484.5</v>
      </c>
      <c r="E32" s="44"/>
      <c r="F32" s="23"/>
      <c r="G32" s="51"/>
    </row>
    <row r="33" spans="1:7" x14ac:dyDescent="0.35">
      <c r="A33" s="50"/>
      <c r="B33" s="20" t="s">
        <v>47</v>
      </c>
      <c r="C33" s="39">
        <v>3.0927799999999998E-2</v>
      </c>
      <c r="D33" s="69"/>
      <c r="E33" s="23"/>
      <c r="F33" s="23"/>
      <c r="G33" s="51"/>
    </row>
    <row r="34" spans="1:7" ht="15" thickBot="1" x14ac:dyDescent="0.4">
      <c r="A34" s="50"/>
      <c r="B34" s="14" t="s">
        <v>41</v>
      </c>
      <c r="C34" s="40"/>
      <c r="D34" s="70">
        <f>+D32*C33</f>
        <v>262592.00651909999</v>
      </c>
      <c r="E34" s="24"/>
      <c r="F34" s="23"/>
      <c r="G34" s="51"/>
    </row>
    <row r="35" spans="1:7" ht="15" thickBot="1" x14ac:dyDescent="0.4">
      <c r="A35" s="50"/>
      <c r="B35" s="23"/>
      <c r="C35" s="38"/>
      <c r="D35" s="23"/>
      <c r="E35" s="23"/>
      <c r="F35" s="23"/>
      <c r="G35" s="51"/>
    </row>
    <row r="36" spans="1:7" x14ac:dyDescent="0.35">
      <c r="A36" s="50"/>
      <c r="B36" s="17" t="s">
        <v>42</v>
      </c>
      <c r="C36" s="41"/>
      <c r="D36" s="71"/>
      <c r="E36" s="23"/>
      <c r="F36" s="23"/>
      <c r="G36" s="51"/>
    </row>
    <row r="37" spans="1:7" x14ac:dyDescent="0.35">
      <c r="A37" s="50"/>
      <c r="B37" s="18" t="s">
        <v>43</v>
      </c>
      <c r="C37" s="42"/>
      <c r="D37" s="72">
        <f>C18</f>
        <v>8584587.9000000004</v>
      </c>
      <c r="E37" s="44"/>
      <c r="F37" s="23"/>
      <c r="G37" s="51"/>
    </row>
    <row r="38" spans="1:7" ht="15" thickBot="1" x14ac:dyDescent="0.4">
      <c r="A38" s="58"/>
      <c r="B38" s="19" t="s">
        <v>44</v>
      </c>
      <c r="C38" s="43">
        <v>0.03</v>
      </c>
      <c r="D38" s="73">
        <f>+D37*C38</f>
        <v>257537.63699999999</v>
      </c>
      <c r="E38" s="47"/>
      <c r="F38" s="23"/>
      <c r="G38" s="51"/>
    </row>
    <row r="39" spans="1:7" ht="15" thickBot="1" x14ac:dyDescent="0.4">
      <c r="A39" s="60"/>
      <c r="B39" s="48"/>
      <c r="C39" s="49"/>
      <c r="D39" s="48"/>
      <c r="E39" s="48"/>
      <c r="F39" s="48"/>
      <c r="G39" s="61"/>
    </row>
    <row r="40" spans="1:7" ht="15" thickTop="1" x14ac:dyDescent="0.35"/>
  </sheetData>
  <mergeCells count="5">
    <mergeCell ref="A1:G1"/>
    <mergeCell ref="A3:G3"/>
    <mergeCell ref="A4:A5"/>
    <mergeCell ref="B4:B5"/>
    <mergeCell ref="C4:F4"/>
  </mergeCells>
  <pageMargins left="0.95" right="0.2" top="0.25" bottom="0.25" header="0.3" footer="0.15"/>
  <pageSetup scale="90" orientation="landscape" horizontalDpi="1200" verticalDpi="1200" r:id="rId1"/>
  <headerFooter>
    <oddFooter xml:space="preserve">&amp;L&amp;"-,Italic"Draft 6-30-2016&amp;C&amp;"-,Italic"
Internal Work Product of the RESTORE Council&amp;R&amp;"-,Italic"  Not for Distribution  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Normal="100" workbookViewId="0">
      <selection activeCell="D30" sqref="D30"/>
    </sheetView>
  </sheetViews>
  <sheetFormatPr defaultRowHeight="14.5" x14ac:dyDescent="0.35"/>
  <cols>
    <col min="1" max="1" width="3.453125" customWidth="1"/>
    <col min="2" max="2" width="40.1796875" customWidth="1"/>
    <col min="3" max="7" width="12.1796875" customWidth="1"/>
    <col min="9" max="9" width="4" customWidth="1"/>
    <col min="10" max="10" width="31.1796875" bestFit="1" customWidth="1"/>
    <col min="11" max="11" width="11.1796875" customWidth="1"/>
    <col min="12" max="12" width="9.81640625" customWidth="1"/>
    <col min="13" max="13" width="9.54296875" customWidth="1"/>
    <col min="15" max="15" width="11.81640625" customWidth="1"/>
    <col min="17" max="17" width="3.54296875" customWidth="1"/>
    <col min="18" max="18" width="40" bestFit="1" customWidth="1"/>
    <col min="19" max="20" width="10" bestFit="1" customWidth="1"/>
    <col min="23" max="23" width="11.54296875" customWidth="1"/>
    <col min="25" max="25" width="3.54296875" customWidth="1"/>
    <col min="26" max="26" width="40" bestFit="1" customWidth="1"/>
    <col min="27" max="27" width="10" bestFit="1" customWidth="1"/>
    <col min="28" max="28" width="18.54296875" customWidth="1"/>
    <col min="31" max="31" width="10" bestFit="1" customWidth="1"/>
  </cols>
  <sheetData>
    <row r="1" spans="1:31" x14ac:dyDescent="0.35">
      <c r="B1" t="s">
        <v>1</v>
      </c>
    </row>
    <row r="2" spans="1:31" x14ac:dyDescent="0.35">
      <c r="B2" t="s">
        <v>0</v>
      </c>
    </row>
    <row r="4" spans="1:31" x14ac:dyDescent="0.35">
      <c r="A4" s="90" t="s">
        <v>14</v>
      </c>
      <c r="B4" s="90"/>
      <c r="C4" s="90"/>
      <c r="D4" s="90"/>
      <c r="E4" s="90"/>
      <c r="F4" s="90"/>
      <c r="G4" s="90"/>
      <c r="I4" s="90" t="s">
        <v>14</v>
      </c>
      <c r="J4" s="90"/>
      <c r="K4" s="90"/>
      <c r="L4" s="90"/>
      <c r="M4" s="90"/>
      <c r="N4" s="90"/>
      <c r="O4" s="90"/>
      <c r="Q4" s="90" t="s">
        <v>14</v>
      </c>
      <c r="R4" s="90"/>
      <c r="S4" s="90"/>
      <c r="T4" s="90"/>
      <c r="U4" s="90"/>
      <c r="V4" s="90"/>
      <c r="W4" s="90"/>
      <c r="Y4" s="90" t="s">
        <v>14</v>
      </c>
      <c r="Z4" s="90"/>
      <c r="AA4" s="90"/>
      <c r="AB4" s="90"/>
      <c r="AC4" s="90"/>
      <c r="AD4" s="90"/>
      <c r="AE4" s="90"/>
    </row>
    <row r="5" spans="1:31" x14ac:dyDescent="0.35">
      <c r="A5" s="95">
        <v>5</v>
      </c>
      <c r="B5" s="94" t="s">
        <v>2</v>
      </c>
      <c r="C5" s="90" t="s">
        <v>29</v>
      </c>
      <c r="D5" s="90"/>
      <c r="E5" s="90"/>
      <c r="F5" s="90"/>
      <c r="G5" s="5" t="s">
        <v>17</v>
      </c>
      <c r="I5" s="95">
        <v>5</v>
      </c>
      <c r="J5" s="94" t="s">
        <v>2</v>
      </c>
      <c r="K5" s="90" t="s">
        <v>29</v>
      </c>
      <c r="L5" s="90"/>
      <c r="M5" s="90"/>
      <c r="N5" s="90"/>
      <c r="O5" s="5" t="s">
        <v>17</v>
      </c>
      <c r="Q5" s="95">
        <v>5</v>
      </c>
      <c r="R5" s="94" t="s">
        <v>2</v>
      </c>
      <c r="S5" s="90" t="s">
        <v>29</v>
      </c>
      <c r="T5" s="90"/>
      <c r="U5" s="90"/>
      <c r="V5" s="90"/>
      <c r="W5" s="5" t="s">
        <v>17</v>
      </c>
      <c r="Y5" s="95">
        <v>5</v>
      </c>
      <c r="Z5" s="94" t="s">
        <v>2</v>
      </c>
      <c r="AA5" s="90" t="s">
        <v>29</v>
      </c>
      <c r="AB5" s="90"/>
      <c r="AC5" s="90"/>
      <c r="AD5" s="90"/>
      <c r="AE5" s="5" t="s">
        <v>17</v>
      </c>
    </row>
    <row r="6" spans="1:31" x14ac:dyDescent="0.35">
      <c r="A6" s="96"/>
      <c r="B6" s="94"/>
      <c r="C6" s="2" t="s">
        <v>15</v>
      </c>
      <c r="D6" s="2" t="s">
        <v>16</v>
      </c>
      <c r="E6" s="2">
        <v>3</v>
      </c>
      <c r="F6" s="2">
        <v>4</v>
      </c>
      <c r="G6" s="4">
        <v>5</v>
      </c>
      <c r="I6" s="96"/>
      <c r="J6" s="94"/>
      <c r="K6" s="2" t="s">
        <v>15</v>
      </c>
      <c r="L6" s="2" t="s">
        <v>16</v>
      </c>
      <c r="M6" s="2">
        <v>3</v>
      </c>
      <c r="N6" s="2">
        <v>4</v>
      </c>
      <c r="O6" s="4">
        <v>5</v>
      </c>
      <c r="Q6" s="96"/>
      <c r="R6" s="94"/>
      <c r="S6" s="2" t="s">
        <v>15</v>
      </c>
      <c r="T6" s="2" t="s">
        <v>16</v>
      </c>
      <c r="U6" s="2">
        <v>3</v>
      </c>
      <c r="V6" s="2">
        <v>4</v>
      </c>
      <c r="W6" s="4">
        <v>5</v>
      </c>
      <c r="Y6" s="96"/>
      <c r="Z6" s="94"/>
      <c r="AA6" s="2" t="s">
        <v>15</v>
      </c>
      <c r="AB6" s="2" t="s">
        <v>16</v>
      </c>
      <c r="AC6" s="2">
        <v>3</v>
      </c>
      <c r="AD6" s="2">
        <v>4</v>
      </c>
      <c r="AE6" s="4">
        <v>5</v>
      </c>
    </row>
    <row r="7" spans="1:31" x14ac:dyDescent="0.35">
      <c r="A7" s="3" t="s">
        <v>3</v>
      </c>
      <c r="B7" s="3" t="s">
        <v>18</v>
      </c>
      <c r="C7" s="6">
        <v>213454</v>
      </c>
      <c r="D7" s="6">
        <v>29546</v>
      </c>
      <c r="E7" s="6"/>
      <c r="F7" s="6"/>
      <c r="G7" s="6">
        <f>SUM(C7:F7)</f>
        <v>243000</v>
      </c>
      <c r="I7" s="3" t="s">
        <v>3</v>
      </c>
      <c r="J7" s="3" t="s">
        <v>18</v>
      </c>
      <c r="K7" s="6">
        <v>213454</v>
      </c>
      <c r="L7" s="6">
        <v>29546</v>
      </c>
      <c r="M7" s="6"/>
      <c r="N7" s="6"/>
      <c r="O7" s="6">
        <f>SUM(K7:N7)</f>
        <v>243000</v>
      </c>
      <c r="Q7" s="3" t="s">
        <v>3</v>
      </c>
      <c r="R7" s="3" t="s">
        <v>18</v>
      </c>
      <c r="S7" s="6">
        <v>213454</v>
      </c>
      <c r="T7" s="6">
        <v>29546</v>
      </c>
      <c r="U7" s="6"/>
      <c r="V7" s="6"/>
      <c r="W7" s="6">
        <f>SUM(S7:V7)</f>
        <v>243000</v>
      </c>
      <c r="Y7" s="3" t="s">
        <v>3</v>
      </c>
      <c r="Z7" s="3" t="s">
        <v>18</v>
      </c>
      <c r="AA7" s="6">
        <v>213454</v>
      </c>
      <c r="AB7" s="6">
        <v>29546</v>
      </c>
      <c r="AC7" s="6"/>
      <c r="AD7" s="6"/>
      <c r="AE7" s="6">
        <f>SUM(AA7:AD7)</f>
        <v>243000</v>
      </c>
    </row>
    <row r="8" spans="1:31" x14ac:dyDescent="0.35">
      <c r="A8" s="3" t="s">
        <v>4</v>
      </c>
      <c r="B8" s="3" t="s">
        <v>19</v>
      </c>
      <c r="C8" s="6">
        <v>53364</v>
      </c>
      <c r="D8" s="6">
        <v>7386</v>
      </c>
      <c r="E8" s="6"/>
      <c r="F8" s="6"/>
      <c r="G8" s="6">
        <f t="shared" ref="G8:G19" si="0">SUM(C8:F8)</f>
        <v>60750</v>
      </c>
      <c r="I8" s="3" t="s">
        <v>4</v>
      </c>
      <c r="J8" s="3" t="s">
        <v>19</v>
      </c>
      <c r="K8" s="6">
        <v>53364</v>
      </c>
      <c r="L8" s="6">
        <v>7386</v>
      </c>
      <c r="M8" s="6"/>
      <c r="N8" s="6"/>
      <c r="O8" s="6">
        <f t="shared" ref="O8:O17" si="1">SUM(K8:N8)</f>
        <v>60750</v>
      </c>
      <c r="Q8" s="3" t="s">
        <v>4</v>
      </c>
      <c r="R8" s="3" t="s">
        <v>19</v>
      </c>
      <c r="S8" s="6">
        <v>53364</v>
      </c>
      <c r="T8" s="6">
        <v>7386</v>
      </c>
      <c r="U8" s="6"/>
      <c r="V8" s="6"/>
      <c r="W8" s="6">
        <f t="shared" ref="W8:W17" si="2">SUM(S8:V8)</f>
        <v>60750</v>
      </c>
      <c r="Y8" s="3" t="s">
        <v>4</v>
      </c>
      <c r="Z8" s="3" t="s">
        <v>19</v>
      </c>
      <c r="AA8" s="6">
        <v>53364</v>
      </c>
      <c r="AB8" s="6">
        <v>7386</v>
      </c>
      <c r="AC8" s="6"/>
      <c r="AD8" s="6"/>
      <c r="AE8" s="6">
        <f t="shared" ref="AE8:AE17" si="3">SUM(AA8:AD8)</f>
        <v>60750</v>
      </c>
    </row>
    <row r="9" spans="1:31" x14ac:dyDescent="0.35">
      <c r="A9" s="3" t="s">
        <v>5</v>
      </c>
      <c r="B9" s="3" t="s">
        <v>20</v>
      </c>
      <c r="C9" s="6">
        <v>4704</v>
      </c>
      <c r="D9" s="6">
        <v>651</v>
      </c>
      <c r="E9" s="6"/>
      <c r="F9" s="6"/>
      <c r="G9" s="6">
        <f t="shared" si="0"/>
        <v>5355</v>
      </c>
      <c r="I9" s="3" t="s">
        <v>5</v>
      </c>
      <c r="J9" s="3" t="s">
        <v>20</v>
      </c>
      <c r="K9" s="6">
        <v>4704</v>
      </c>
      <c r="L9" s="6">
        <v>651</v>
      </c>
      <c r="M9" s="6"/>
      <c r="N9" s="6"/>
      <c r="O9" s="6">
        <f t="shared" si="1"/>
        <v>5355</v>
      </c>
      <c r="Q9" s="3" t="s">
        <v>5</v>
      </c>
      <c r="R9" s="3" t="s">
        <v>20</v>
      </c>
      <c r="S9" s="6">
        <v>4704</v>
      </c>
      <c r="T9" s="6">
        <v>651</v>
      </c>
      <c r="U9" s="6"/>
      <c r="V9" s="6"/>
      <c r="W9" s="6">
        <f t="shared" si="2"/>
        <v>5355</v>
      </c>
      <c r="Y9" s="3" t="s">
        <v>5</v>
      </c>
      <c r="Z9" s="3" t="s">
        <v>20</v>
      </c>
      <c r="AA9" s="6">
        <v>4704</v>
      </c>
      <c r="AB9" s="6">
        <v>651</v>
      </c>
      <c r="AC9" s="6"/>
      <c r="AD9" s="6"/>
      <c r="AE9" s="6">
        <f t="shared" si="3"/>
        <v>5355</v>
      </c>
    </row>
    <row r="10" spans="1:31" x14ac:dyDescent="0.35">
      <c r="A10" s="3" t="s">
        <v>6</v>
      </c>
      <c r="B10" s="3" t="s">
        <v>45</v>
      </c>
      <c r="C10" s="6">
        <v>3514</v>
      </c>
      <c r="D10" s="6">
        <v>486</v>
      </c>
      <c r="E10" s="6"/>
      <c r="F10" s="6"/>
      <c r="G10" s="6">
        <f t="shared" si="0"/>
        <v>4000</v>
      </c>
      <c r="I10" s="3" t="s">
        <v>6</v>
      </c>
      <c r="J10" s="3" t="s">
        <v>45</v>
      </c>
      <c r="K10" s="6">
        <v>3514</v>
      </c>
      <c r="L10" s="6">
        <v>486</v>
      </c>
      <c r="M10" s="6"/>
      <c r="N10" s="6"/>
      <c r="O10" s="6">
        <f t="shared" si="1"/>
        <v>4000</v>
      </c>
      <c r="Q10" s="3" t="s">
        <v>6</v>
      </c>
      <c r="R10" s="3" t="s">
        <v>45</v>
      </c>
      <c r="S10" s="6">
        <v>3514</v>
      </c>
      <c r="T10" s="6">
        <v>486</v>
      </c>
      <c r="U10" s="6"/>
      <c r="V10" s="6"/>
      <c r="W10" s="6">
        <f t="shared" si="2"/>
        <v>4000</v>
      </c>
      <c r="Y10" s="3" t="s">
        <v>6</v>
      </c>
      <c r="Z10" s="3" t="s">
        <v>45</v>
      </c>
      <c r="AA10" s="6">
        <v>3514</v>
      </c>
      <c r="AB10" s="6">
        <v>486</v>
      </c>
      <c r="AC10" s="6"/>
      <c r="AD10" s="6"/>
      <c r="AE10" s="6">
        <f t="shared" si="3"/>
        <v>4000</v>
      </c>
    </row>
    <row r="11" spans="1:31" x14ac:dyDescent="0.35">
      <c r="A11" s="3" t="s">
        <v>7</v>
      </c>
      <c r="B11" s="3" t="s">
        <v>21</v>
      </c>
      <c r="C11" s="6">
        <v>3514</v>
      </c>
      <c r="D11" s="6">
        <v>486</v>
      </c>
      <c r="E11" s="6"/>
      <c r="F11" s="6"/>
      <c r="G11" s="6">
        <f t="shared" si="0"/>
        <v>4000</v>
      </c>
      <c r="I11" s="3" t="s">
        <v>7</v>
      </c>
      <c r="J11" s="3" t="s">
        <v>21</v>
      </c>
      <c r="K11" s="6">
        <v>3514</v>
      </c>
      <c r="L11" s="6">
        <v>486</v>
      </c>
      <c r="M11" s="6"/>
      <c r="N11" s="6"/>
      <c r="O11" s="6">
        <f t="shared" si="1"/>
        <v>4000</v>
      </c>
      <c r="Q11" s="3" t="s">
        <v>7</v>
      </c>
      <c r="R11" s="3" t="s">
        <v>21</v>
      </c>
      <c r="S11" s="6">
        <v>3514</v>
      </c>
      <c r="T11" s="6">
        <v>486</v>
      </c>
      <c r="U11" s="6"/>
      <c r="V11" s="6"/>
      <c r="W11" s="6">
        <f t="shared" si="2"/>
        <v>4000</v>
      </c>
      <c r="Y11" s="3" t="s">
        <v>7</v>
      </c>
      <c r="Z11" s="3" t="s">
        <v>21</v>
      </c>
      <c r="AA11" s="6">
        <v>3514</v>
      </c>
      <c r="AB11" s="6">
        <v>486</v>
      </c>
      <c r="AC11" s="6"/>
      <c r="AD11" s="6"/>
      <c r="AE11" s="6">
        <f t="shared" si="3"/>
        <v>4000</v>
      </c>
    </row>
    <row r="12" spans="1:31" x14ac:dyDescent="0.35">
      <c r="A12" s="3" t="s">
        <v>8</v>
      </c>
      <c r="B12" s="3" t="s">
        <v>22</v>
      </c>
      <c r="C12" s="6">
        <v>2108787</v>
      </c>
      <c r="D12" s="6">
        <v>291885</v>
      </c>
      <c r="E12" s="6"/>
      <c r="F12" s="6"/>
      <c r="G12" s="6">
        <f t="shared" si="0"/>
        <v>2400672</v>
      </c>
      <c r="I12" s="3" t="s">
        <v>8</v>
      </c>
      <c r="J12" s="3" t="s">
        <v>22</v>
      </c>
      <c r="K12" s="6">
        <v>2108787</v>
      </c>
      <c r="L12" s="6">
        <v>291885</v>
      </c>
      <c r="M12" s="6"/>
      <c r="N12" s="6"/>
      <c r="O12" s="6">
        <f t="shared" si="1"/>
        <v>2400672</v>
      </c>
      <c r="Q12" s="3" t="s">
        <v>8</v>
      </c>
      <c r="R12" s="3" t="s">
        <v>22</v>
      </c>
      <c r="S12" s="6">
        <v>2108787</v>
      </c>
      <c r="T12" s="6">
        <v>291885</v>
      </c>
      <c r="U12" s="6"/>
      <c r="V12" s="6"/>
      <c r="W12" s="6">
        <f t="shared" si="2"/>
        <v>2400672</v>
      </c>
      <c r="Y12" s="3" t="s">
        <v>8</v>
      </c>
      <c r="Z12" s="3" t="s">
        <v>22</v>
      </c>
      <c r="AA12" s="6">
        <v>2108787</v>
      </c>
      <c r="AB12" s="6">
        <v>291885</v>
      </c>
      <c r="AC12" s="6"/>
      <c r="AD12" s="6"/>
      <c r="AE12" s="6">
        <f t="shared" si="3"/>
        <v>2400672</v>
      </c>
    </row>
    <row r="13" spans="1:31" x14ac:dyDescent="0.35">
      <c r="A13" s="3" t="s">
        <v>9</v>
      </c>
      <c r="B13" s="3" t="s">
        <v>23</v>
      </c>
      <c r="C13" s="6"/>
      <c r="D13" s="6"/>
      <c r="E13" s="6"/>
      <c r="F13" s="6"/>
      <c r="G13" s="6">
        <f t="shared" si="0"/>
        <v>0</v>
      </c>
      <c r="I13" s="3" t="s">
        <v>9</v>
      </c>
      <c r="J13" s="3" t="s">
        <v>23</v>
      </c>
      <c r="K13" s="6"/>
      <c r="L13" s="6"/>
      <c r="M13" s="6"/>
      <c r="N13" s="6"/>
      <c r="O13" s="6">
        <f t="shared" si="1"/>
        <v>0</v>
      </c>
      <c r="Q13" s="3" t="s">
        <v>9</v>
      </c>
      <c r="R13" s="3" t="s">
        <v>23</v>
      </c>
      <c r="S13" s="6"/>
      <c r="T13" s="6"/>
      <c r="U13" s="6"/>
      <c r="V13" s="6"/>
      <c r="W13" s="6">
        <f t="shared" si="2"/>
        <v>0</v>
      </c>
      <c r="Y13" s="3" t="s">
        <v>9</v>
      </c>
      <c r="Z13" s="3" t="s">
        <v>23</v>
      </c>
      <c r="AA13" s="6"/>
      <c r="AB13" s="6"/>
      <c r="AC13" s="6"/>
      <c r="AD13" s="6"/>
      <c r="AE13" s="6">
        <f t="shared" si="3"/>
        <v>0</v>
      </c>
    </row>
    <row r="14" spans="1:31" x14ac:dyDescent="0.35">
      <c r="A14" s="3" t="s">
        <v>10</v>
      </c>
      <c r="B14" s="3" t="s">
        <v>24</v>
      </c>
      <c r="C14" s="6"/>
      <c r="D14" s="6"/>
      <c r="E14" s="6"/>
      <c r="F14" s="6"/>
      <c r="G14" s="6">
        <f t="shared" si="0"/>
        <v>0</v>
      </c>
      <c r="I14" s="3" t="s">
        <v>10</v>
      </c>
      <c r="J14" s="3" t="s">
        <v>24</v>
      </c>
      <c r="K14" s="6"/>
      <c r="L14" s="6"/>
      <c r="M14" s="6"/>
      <c r="N14" s="6"/>
      <c r="O14" s="6">
        <f t="shared" si="1"/>
        <v>0</v>
      </c>
      <c r="Q14" s="3" t="s">
        <v>10</v>
      </c>
      <c r="R14" s="3" t="s">
        <v>24</v>
      </c>
      <c r="S14" s="6"/>
      <c r="T14" s="6"/>
      <c r="U14" s="6"/>
      <c r="V14" s="6"/>
      <c r="W14" s="6">
        <f t="shared" si="2"/>
        <v>0</v>
      </c>
      <c r="Y14" s="3" t="s">
        <v>10</v>
      </c>
      <c r="Z14" s="3" t="s">
        <v>24</v>
      </c>
      <c r="AA14" s="6"/>
      <c r="AB14" s="6"/>
      <c r="AC14" s="6"/>
      <c r="AD14" s="6"/>
      <c r="AE14" s="6">
        <f t="shared" si="3"/>
        <v>0</v>
      </c>
    </row>
    <row r="15" spans="1:31" x14ac:dyDescent="0.35">
      <c r="A15" s="3" t="s">
        <v>11</v>
      </c>
      <c r="B15" s="3" t="s">
        <v>25</v>
      </c>
      <c r="C15" s="6">
        <f>SUM(C7:C14)</f>
        <v>2387337</v>
      </c>
      <c r="D15" s="6">
        <f>SUM(D7:D14)</f>
        <v>330440</v>
      </c>
      <c r="E15" s="6"/>
      <c r="F15" s="6"/>
      <c r="G15" s="6">
        <f t="shared" si="0"/>
        <v>2717777</v>
      </c>
      <c r="I15" s="3" t="s">
        <v>11</v>
      </c>
      <c r="J15" s="3" t="s">
        <v>25</v>
      </c>
      <c r="K15" s="6">
        <f>SUM(K7:K14)</f>
        <v>2387337</v>
      </c>
      <c r="L15" s="6">
        <f>SUM(L7:L14)</f>
        <v>330440</v>
      </c>
      <c r="M15" s="6"/>
      <c r="N15" s="6"/>
      <c r="O15" s="6">
        <f t="shared" si="1"/>
        <v>2717777</v>
      </c>
      <c r="Q15" s="3" t="s">
        <v>11</v>
      </c>
      <c r="R15" s="3" t="s">
        <v>25</v>
      </c>
      <c r="S15" s="6">
        <f>SUM(S7:S14)</f>
        <v>2387337</v>
      </c>
      <c r="T15" s="6">
        <f>SUM(T7:T14)</f>
        <v>330440</v>
      </c>
      <c r="U15" s="6"/>
      <c r="V15" s="6"/>
      <c r="W15" s="6">
        <f t="shared" si="2"/>
        <v>2717777</v>
      </c>
      <c r="Y15" s="3" t="s">
        <v>11</v>
      </c>
      <c r="Z15" s="3" t="s">
        <v>25</v>
      </c>
      <c r="AA15" s="6">
        <f>SUM(AA7:AA14)</f>
        <v>2387337</v>
      </c>
      <c r="AB15" s="6">
        <f>SUM(AB7:AB14)</f>
        <v>330440</v>
      </c>
      <c r="AC15" s="6"/>
      <c r="AD15" s="6"/>
      <c r="AE15" s="6">
        <f t="shared" si="3"/>
        <v>2717777</v>
      </c>
    </row>
    <row r="16" spans="1:31" x14ac:dyDescent="0.35">
      <c r="A16" s="3" t="s">
        <v>12</v>
      </c>
      <c r="B16" s="3" t="s">
        <v>26</v>
      </c>
      <c r="C16" s="6">
        <v>80580</v>
      </c>
      <c r="D16" s="6">
        <v>11153</v>
      </c>
      <c r="E16" s="6"/>
      <c r="F16" s="6"/>
      <c r="G16" s="6">
        <f t="shared" si="0"/>
        <v>91733</v>
      </c>
      <c r="I16" s="3" t="s">
        <v>12</v>
      </c>
      <c r="J16" s="3" t="s">
        <v>26</v>
      </c>
      <c r="K16" s="6">
        <f>C16+D26</f>
        <v>74037.509999999995</v>
      </c>
      <c r="L16" s="6">
        <v>11153</v>
      </c>
      <c r="M16" s="6"/>
      <c r="N16" s="6"/>
      <c r="O16" s="6">
        <f t="shared" si="1"/>
        <v>85190.51</v>
      </c>
      <c r="Q16" s="3" t="s">
        <v>12</v>
      </c>
      <c r="R16" s="3" t="s">
        <v>26</v>
      </c>
      <c r="S16" s="6">
        <f>+K16+L26</f>
        <v>73841.235299999986</v>
      </c>
      <c r="T16" s="6">
        <v>11153</v>
      </c>
      <c r="U16" s="6"/>
      <c r="V16" s="6"/>
      <c r="W16" s="6">
        <f t="shared" si="2"/>
        <v>84994.235299999986</v>
      </c>
      <c r="Y16" s="3" t="s">
        <v>12</v>
      </c>
      <c r="Z16" s="3" t="s">
        <v>26</v>
      </c>
      <c r="AA16" s="10">
        <f>+S16+T26</f>
        <v>73835.347058999992</v>
      </c>
      <c r="AB16" s="6">
        <v>11153</v>
      </c>
      <c r="AC16" s="6"/>
      <c r="AD16" s="6"/>
      <c r="AE16" s="6">
        <f t="shared" si="3"/>
        <v>84988.347058999992</v>
      </c>
    </row>
    <row r="17" spans="1:31" x14ac:dyDescent="0.35">
      <c r="A17" s="3" t="s">
        <v>13</v>
      </c>
      <c r="B17" s="3" t="s">
        <v>27</v>
      </c>
      <c r="C17" s="6">
        <f>SUM(C15:C16)</f>
        <v>2467917</v>
      </c>
      <c r="D17" s="6">
        <f>SUM(D15:D16)</f>
        <v>341593</v>
      </c>
      <c r="E17" s="6"/>
      <c r="F17" s="6"/>
      <c r="G17" s="6">
        <f t="shared" si="0"/>
        <v>2809510</v>
      </c>
      <c r="I17" s="3" t="s">
        <v>13</v>
      </c>
      <c r="J17" s="3" t="s">
        <v>27</v>
      </c>
      <c r="K17" s="6">
        <f>SUM(K15:K16)</f>
        <v>2461374.5099999998</v>
      </c>
      <c r="L17" s="6">
        <f>SUM(L15:L16)</f>
        <v>341593</v>
      </c>
      <c r="M17" s="6"/>
      <c r="N17" s="6"/>
      <c r="O17" s="6">
        <f t="shared" si="1"/>
        <v>2802967.51</v>
      </c>
      <c r="Q17" s="3" t="s">
        <v>13</v>
      </c>
      <c r="R17" s="3" t="s">
        <v>27</v>
      </c>
      <c r="S17" s="6">
        <f>SUM(S15:S16)</f>
        <v>2461178.2352999998</v>
      </c>
      <c r="T17" s="6">
        <f>SUM(T15:T16)</f>
        <v>341593</v>
      </c>
      <c r="U17" s="6"/>
      <c r="V17" s="6"/>
      <c r="W17" s="6">
        <f t="shared" si="2"/>
        <v>2802771.2352999998</v>
      </c>
      <c r="Y17" s="3" t="s">
        <v>13</v>
      </c>
      <c r="Z17" s="3" t="s">
        <v>27</v>
      </c>
      <c r="AA17" s="6">
        <f>SUM(AA15:AA16)</f>
        <v>2461172.3470589998</v>
      </c>
      <c r="AB17" s="6">
        <f>SUM(AB15:AB16)</f>
        <v>341593</v>
      </c>
      <c r="AC17" s="6"/>
      <c r="AD17" s="6"/>
      <c r="AE17" s="6">
        <f t="shared" si="3"/>
        <v>2802765.3470589998</v>
      </c>
    </row>
    <row r="18" spans="1:31" ht="9" customHeight="1" x14ac:dyDescent="0.35">
      <c r="A18" s="3"/>
      <c r="B18" s="3"/>
      <c r="C18" s="6"/>
      <c r="D18" s="6"/>
      <c r="E18" s="6"/>
      <c r="F18" s="6"/>
      <c r="G18" s="6"/>
      <c r="I18" s="3"/>
      <c r="J18" s="3"/>
      <c r="K18" s="6"/>
      <c r="L18" s="6"/>
      <c r="M18" s="6"/>
      <c r="N18" s="6"/>
      <c r="O18" s="6"/>
      <c r="Q18" s="3"/>
      <c r="R18" s="3"/>
      <c r="S18" s="6"/>
      <c r="T18" s="6"/>
      <c r="U18" s="6"/>
      <c r="V18" s="6"/>
      <c r="W18" s="6"/>
      <c r="Y18" s="3"/>
      <c r="Z18" s="3"/>
      <c r="AA18" s="6"/>
      <c r="AB18" s="6"/>
      <c r="AC18" s="6"/>
      <c r="AD18" s="6"/>
      <c r="AE18" s="6"/>
    </row>
    <row r="19" spans="1:31" x14ac:dyDescent="0.35">
      <c r="A19" s="3">
        <v>6</v>
      </c>
      <c r="B19" s="3" t="s">
        <v>28</v>
      </c>
      <c r="C19" s="6">
        <v>0</v>
      </c>
      <c r="D19" s="6">
        <v>0</v>
      </c>
      <c r="E19" s="6"/>
      <c r="F19" s="6"/>
      <c r="G19" s="6">
        <f t="shared" si="0"/>
        <v>0</v>
      </c>
      <c r="I19" s="3">
        <v>6</v>
      </c>
      <c r="J19" s="3" t="s">
        <v>28</v>
      </c>
      <c r="K19" s="6">
        <v>0</v>
      </c>
      <c r="L19" s="6">
        <v>0</v>
      </c>
      <c r="M19" s="6"/>
      <c r="N19" s="6"/>
      <c r="O19" s="6">
        <f t="shared" ref="O19" si="4">SUM(K19:N19)</f>
        <v>0</v>
      </c>
      <c r="Q19" s="3">
        <v>6</v>
      </c>
      <c r="R19" s="3" t="s">
        <v>28</v>
      </c>
      <c r="S19" s="6">
        <v>0</v>
      </c>
      <c r="T19" s="6">
        <v>0</v>
      </c>
      <c r="U19" s="6"/>
      <c r="V19" s="6"/>
      <c r="W19" s="6">
        <f t="shared" ref="W19" si="5">SUM(S19:V19)</f>
        <v>0</v>
      </c>
      <c r="Y19" s="3">
        <v>6</v>
      </c>
      <c r="Z19" s="3" t="s">
        <v>28</v>
      </c>
      <c r="AA19" s="6">
        <v>0</v>
      </c>
      <c r="AB19" s="6">
        <v>0</v>
      </c>
      <c r="AC19" s="6"/>
      <c r="AD19" s="6"/>
      <c r="AE19" s="6">
        <f t="shared" ref="AE19" si="6">SUM(AA19:AD19)</f>
        <v>0</v>
      </c>
    </row>
    <row r="21" spans="1:31" x14ac:dyDescent="0.35">
      <c r="B21" t="s">
        <v>30</v>
      </c>
      <c r="J21" t="s">
        <v>30</v>
      </c>
      <c r="R21" t="s">
        <v>30</v>
      </c>
      <c r="Z21" t="s">
        <v>30</v>
      </c>
    </row>
    <row r="23" spans="1:31" x14ac:dyDescent="0.35">
      <c r="B23" t="s">
        <v>31</v>
      </c>
      <c r="D23" s="7">
        <f>C17</f>
        <v>2467917</v>
      </c>
      <c r="J23" t="s">
        <v>31</v>
      </c>
      <c r="L23" s="7">
        <f>K17</f>
        <v>2461374.5099999998</v>
      </c>
      <c r="R23" t="s">
        <v>31</v>
      </c>
      <c r="T23" s="7">
        <f>S17</f>
        <v>2461178.2352999998</v>
      </c>
      <c r="Z23" t="s">
        <v>31</v>
      </c>
      <c r="AB23" s="7">
        <f>AA17</f>
        <v>2461172.3470589998</v>
      </c>
    </row>
    <row r="24" spans="1:31" x14ac:dyDescent="0.35">
      <c r="B24" t="s">
        <v>32</v>
      </c>
      <c r="C24" s="8">
        <v>0.03</v>
      </c>
      <c r="D24" s="1">
        <f>+D23*C24</f>
        <v>74037.509999999995</v>
      </c>
      <c r="J24" t="s">
        <v>32</v>
      </c>
      <c r="K24" s="8">
        <v>0.03</v>
      </c>
      <c r="L24" s="1">
        <f>+L23*K24</f>
        <v>73841.235299999986</v>
      </c>
      <c r="R24" t="s">
        <v>32</v>
      </c>
      <c r="S24" s="8">
        <v>0.03</v>
      </c>
      <c r="T24" s="1">
        <f>+T23*S24</f>
        <v>73835.347058999992</v>
      </c>
      <c r="Z24" t="s">
        <v>32</v>
      </c>
      <c r="AA24" s="8">
        <v>0.03</v>
      </c>
      <c r="AB24" s="1">
        <f>+AB23*AA24</f>
        <v>73835.170411769985</v>
      </c>
    </row>
    <row r="25" spans="1:31" x14ac:dyDescent="0.35">
      <c r="B25" t="s">
        <v>49</v>
      </c>
      <c r="D25" s="7">
        <f>C16</f>
        <v>80580</v>
      </c>
      <c r="J25" t="s">
        <v>33</v>
      </c>
      <c r="L25" s="7">
        <f>K16</f>
        <v>74037.509999999995</v>
      </c>
      <c r="R25" t="s">
        <v>33</v>
      </c>
      <c r="T25" s="7">
        <f>S16</f>
        <v>73841.235299999986</v>
      </c>
      <c r="Z25" t="s">
        <v>33</v>
      </c>
      <c r="AB25" s="7">
        <f>AA16</f>
        <v>73835.347058999992</v>
      </c>
    </row>
    <row r="26" spans="1:31" x14ac:dyDescent="0.35">
      <c r="B26" t="s">
        <v>34</v>
      </c>
      <c r="D26" s="7">
        <f>+D24-D25</f>
        <v>-6542.4900000000052</v>
      </c>
      <c r="J26" t="s">
        <v>34</v>
      </c>
      <c r="L26" s="7">
        <f>+L24-L25</f>
        <v>-196.27470000000903</v>
      </c>
      <c r="R26" t="s">
        <v>34</v>
      </c>
      <c r="T26" s="7">
        <f>+T24-T25</f>
        <v>-5.8882409999932861</v>
      </c>
      <c r="Z26" t="s">
        <v>34</v>
      </c>
      <c r="AB26" s="7">
        <f>+AB24-AB25</f>
        <v>-0.17664723000780214</v>
      </c>
    </row>
    <row r="27" spans="1:31" x14ac:dyDescent="0.35">
      <c r="B27" t="s">
        <v>35</v>
      </c>
      <c r="J27" t="s">
        <v>35</v>
      </c>
      <c r="R27" t="s">
        <v>35</v>
      </c>
      <c r="Z27" t="s">
        <v>35</v>
      </c>
    </row>
    <row r="29" spans="1:31" x14ac:dyDescent="0.35">
      <c r="Z29" t="s">
        <v>36</v>
      </c>
    </row>
    <row r="30" spans="1:31" x14ac:dyDescent="0.35">
      <c r="Z30" t="s">
        <v>37</v>
      </c>
      <c r="AB30" s="7">
        <f>AA15</f>
        <v>2387337</v>
      </c>
    </row>
    <row r="31" spans="1:31" x14ac:dyDescent="0.35">
      <c r="Z31" t="s">
        <v>38</v>
      </c>
      <c r="AB31" s="7">
        <f>ROUND(AB24,0)</f>
        <v>73835</v>
      </c>
    </row>
    <row r="32" spans="1:31" x14ac:dyDescent="0.35">
      <c r="Z32" t="s">
        <v>39</v>
      </c>
      <c r="AB32" s="9">
        <f>+AB31/AB30</f>
        <v>3.0927765958471718E-2</v>
      </c>
    </row>
    <row r="34" spans="26:28" x14ac:dyDescent="0.35">
      <c r="Z34" t="s">
        <v>37</v>
      </c>
      <c r="AB34" s="7">
        <f>AA15</f>
        <v>2387337</v>
      </c>
    </row>
    <row r="35" spans="26:28" x14ac:dyDescent="0.35">
      <c r="Z35" t="s">
        <v>40</v>
      </c>
      <c r="AB35" s="21">
        <v>73835</v>
      </c>
    </row>
    <row r="36" spans="26:28" x14ac:dyDescent="0.35">
      <c r="Z36" s="11" t="s">
        <v>48</v>
      </c>
      <c r="AA36" s="11"/>
      <c r="AB36" s="22">
        <f>+AB35/AB34</f>
        <v>3.0927765958471718E-2</v>
      </c>
    </row>
  </sheetData>
  <mergeCells count="16">
    <mergeCell ref="B5:B6"/>
    <mergeCell ref="A4:G4"/>
    <mergeCell ref="C5:F5"/>
    <mergeCell ref="A5:A6"/>
    <mergeCell ref="Y4:AE4"/>
    <mergeCell ref="Y5:Y6"/>
    <mergeCell ref="Z5:Z6"/>
    <mergeCell ref="AA5:AD5"/>
    <mergeCell ref="I4:O4"/>
    <mergeCell ref="I5:I6"/>
    <mergeCell ref="J5:J6"/>
    <mergeCell ref="K5:N5"/>
    <mergeCell ref="Q4:W4"/>
    <mergeCell ref="Q5:Q6"/>
    <mergeCell ref="R5:R6"/>
    <mergeCell ref="S5:V5"/>
  </mergeCells>
  <pageMargins left="0.7" right="0.7" top="0.75" bottom="0.75" header="0.3" footer="0.3"/>
  <pageSetup scale="97" orientation="landscape" horizontalDpi="1200" verticalDpi="1200" r:id="rId1"/>
  <headerFooter>
    <oddHeader>&amp;Rpage &amp;P of &amp;N</oddHeader>
    <oddFooter>&amp;L&amp;"-,Italic"Draft 6-5-2015&amp;C&amp;"-,Italic"Internal Work Product of the RESTORE Council&amp;R&amp;"-,Italic"Not for Distribution</oddFooter>
  </headerFooter>
  <colBreaks count="3" manualBreakCount="3">
    <brk id="8" max="1048575" man="1"/>
    <brk id="16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Template</vt:lpstr>
      <vt:lpstr>Example 1</vt:lpstr>
      <vt:lpstr>Example 2</vt:lpstr>
      <vt:lpstr>calculation of factor</vt:lpstr>
      <vt:lpstr>'Example 1'!Print_Area</vt:lpstr>
      <vt:lpstr>'Example 2'!Print_Area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Pleffner</dc:creator>
  <cp:lastModifiedBy>Kristin Smith</cp:lastModifiedBy>
  <cp:lastPrinted>2016-08-09T13:58:11Z</cp:lastPrinted>
  <dcterms:created xsi:type="dcterms:W3CDTF">2014-12-03T13:20:55Z</dcterms:created>
  <dcterms:modified xsi:type="dcterms:W3CDTF">2016-08-11T19:58:14Z</dcterms:modified>
</cp:coreProperties>
</file>